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27010 GRUNDLAGENBESCHAFFUNG\Kalkulationen\Maschinenkalkulation\"/>
    </mc:Choice>
  </mc:AlternateContent>
  <xr:revisionPtr revIDLastSave="0" documentId="13_ncr:1_{337B5428-1B4B-4124-B105-25D92BCF7166}" xr6:coauthVersionLast="45" xr6:coauthVersionMax="45" xr10:uidLastSave="{00000000-0000-0000-0000-000000000000}"/>
  <bookViews>
    <workbookView xWindow="1050" yWindow="-120" windowWidth="27870" windowHeight="18240" tabRatio="752" activeTab="6" xr2:uid="{00000000-000D-0000-FFFF-FFFF00000000}"/>
  </bookViews>
  <sheets>
    <sheet name="1. Anleitung" sheetId="1" r:id="rId1"/>
    <sheet name="2. Aktuelle Ansätze" sheetId="2" r:id="rId2"/>
    <sheet name="3. Maschinenkosten" sheetId="3" r:id="rId3"/>
    <sheet name="4. Berechnungsdaten" sheetId="4" r:id="rId4"/>
    <sheet name="5. Diagramm Totalkosten" sheetId="5" r:id="rId5"/>
    <sheet name="6. Kosten (fix &amp; variabel)" sheetId="6" r:id="rId6"/>
    <sheet name="7. Selbstkosten nach MStd" sheetId="7" r:id="rId7"/>
  </sheets>
  <definedNames>
    <definedName name="_xlnm._FilterDatabase" localSheetId="3" hidden="1">'4. Berechnungsdaten'!$A$3:$A$73</definedName>
    <definedName name="_xlnm.Print_Area" localSheetId="0">'1. Anleitung'!$A$1:$A$58</definedName>
    <definedName name="_xlnm.Print_Area" localSheetId="2">'3. Maschinenkosten'!$B$1:$I$63</definedName>
    <definedName name="_xlnm.Print_Area" localSheetId="3">'4. Berechnungsdaten'!$A$1:$AC$73</definedName>
  </definedNames>
  <calcPr calcId="191029" iterate="1"/>
</workbook>
</file>

<file path=xl/calcChain.xml><?xml version="1.0" encoding="utf-8"?>
<calcChain xmlns="http://schemas.openxmlformats.org/spreadsheetml/2006/main">
  <c r="D43" i="3" l="1"/>
  <c r="E43" i="3"/>
  <c r="F43" i="3"/>
  <c r="G43" i="3"/>
  <c r="C2" i="5"/>
  <c r="D2" i="6"/>
  <c r="C2" i="7"/>
  <c r="A7" i="5" l="1"/>
  <c r="B60" i="3"/>
  <c r="B29" i="3"/>
  <c r="A9" i="7" l="1"/>
  <c r="A8" i="7"/>
  <c r="A7" i="7"/>
  <c r="A6" i="7"/>
  <c r="B9" i="6"/>
  <c r="B8" i="6"/>
  <c r="B7" i="6"/>
  <c r="B6" i="6"/>
  <c r="A9" i="5"/>
  <c r="A8" i="5"/>
  <c r="A6" i="5"/>
  <c r="G81" i="3"/>
  <c r="F81" i="3"/>
  <c r="E81" i="3"/>
  <c r="D81" i="3"/>
  <c r="G63" i="4" l="1"/>
  <c r="H63" i="4"/>
  <c r="M63" i="4"/>
  <c r="O63" i="4"/>
  <c r="Q63" i="4"/>
  <c r="S63" i="4"/>
  <c r="U63" i="4"/>
  <c r="W63" i="4"/>
  <c r="Y63" i="4"/>
  <c r="AA63" i="4"/>
  <c r="G64" i="4"/>
  <c r="H64" i="4"/>
  <c r="M64" i="4"/>
  <c r="O64" i="4"/>
  <c r="Q64" i="4"/>
  <c r="S64" i="4"/>
  <c r="U64" i="4"/>
  <c r="W64" i="4"/>
  <c r="Y64" i="4"/>
  <c r="AA64" i="4"/>
  <c r="G65" i="4"/>
  <c r="H65" i="4"/>
  <c r="M65" i="4"/>
  <c r="O65" i="4"/>
  <c r="Q65" i="4"/>
  <c r="S65" i="4"/>
  <c r="U65" i="4"/>
  <c r="W65" i="4"/>
  <c r="Y65" i="4"/>
  <c r="AA65" i="4"/>
  <c r="G66" i="4"/>
  <c r="H66" i="4"/>
  <c r="M66" i="4"/>
  <c r="O66" i="4"/>
  <c r="Q66" i="4"/>
  <c r="S66" i="4"/>
  <c r="U66" i="4"/>
  <c r="W66" i="4"/>
  <c r="Y66" i="4"/>
  <c r="AA66" i="4"/>
  <c r="G67" i="4"/>
  <c r="H67" i="4"/>
  <c r="M67" i="4"/>
  <c r="O67" i="4"/>
  <c r="Q67" i="4"/>
  <c r="S67" i="4"/>
  <c r="U67" i="4"/>
  <c r="W67" i="4"/>
  <c r="Y67" i="4"/>
  <c r="AA67" i="4"/>
  <c r="G68" i="4"/>
  <c r="H68" i="4"/>
  <c r="M68" i="4"/>
  <c r="O68" i="4"/>
  <c r="Q68" i="4"/>
  <c r="S68" i="4"/>
  <c r="U68" i="4"/>
  <c r="W68" i="4"/>
  <c r="Y68" i="4"/>
  <c r="AA68" i="4"/>
  <c r="G69" i="4"/>
  <c r="H69" i="4"/>
  <c r="M69" i="4"/>
  <c r="O69" i="4"/>
  <c r="Q69" i="4"/>
  <c r="S69" i="4"/>
  <c r="U69" i="4"/>
  <c r="W69" i="4"/>
  <c r="Y69" i="4"/>
  <c r="AA69" i="4"/>
  <c r="G70" i="4"/>
  <c r="H70" i="4"/>
  <c r="M70" i="4"/>
  <c r="O70" i="4"/>
  <c r="Q70" i="4"/>
  <c r="S70" i="4"/>
  <c r="U70" i="4"/>
  <c r="W70" i="4"/>
  <c r="Y70" i="4"/>
  <c r="AA70" i="4"/>
  <c r="G71" i="4"/>
  <c r="H71" i="4"/>
  <c r="M71" i="4"/>
  <c r="O71" i="4"/>
  <c r="Q71" i="4"/>
  <c r="S71" i="4"/>
  <c r="U71" i="4"/>
  <c r="W71" i="4"/>
  <c r="Y71" i="4"/>
  <c r="AA71" i="4"/>
  <c r="G72" i="4"/>
  <c r="H72" i="4"/>
  <c r="M72" i="4"/>
  <c r="O72" i="4"/>
  <c r="Q72" i="4"/>
  <c r="S72" i="4"/>
  <c r="U72" i="4"/>
  <c r="W72" i="4"/>
  <c r="Y72" i="4"/>
  <c r="AA72" i="4"/>
  <c r="G73" i="4"/>
  <c r="H73" i="4"/>
  <c r="M73" i="4"/>
  <c r="O73" i="4"/>
  <c r="Q73" i="4"/>
  <c r="S73" i="4"/>
  <c r="U73" i="4"/>
  <c r="W73" i="4"/>
  <c r="Y73" i="4"/>
  <c r="AA73" i="4"/>
  <c r="B63" i="3" l="1"/>
  <c r="B54" i="3"/>
  <c r="E10" i="3"/>
  <c r="D10" i="3"/>
  <c r="M15" i="4" l="1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5" i="4"/>
  <c r="O6" i="4"/>
  <c r="O7" i="4"/>
  <c r="O8" i="4"/>
  <c r="O9" i="4"/>
  <c r="E15" i="3" s="1"/>
  <c r="O10" i="4"/>
  <c r="O11" i="4"/>
  <c r="O12" i="4"/>
  <c r="O13" i="4"/>
  <c r="O14" i="4"/>
  <c r="O4" i="4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E14" i="3" s="1"/>
  <c r="L10" i="4"/>
  <c r="M10" i="4" s="1"/>
  <c r="L11" i="4"/>
  <c r="M11" i="4" s="1"/>
  <c r="L12" i="4"/>
  <c r="M12" i="4" s="1"/>
  <c r="L13" i="4"/>
  <c r="M13" i="4" s="1"/>
  <c r="L14" i="4"/>
  <c r="M14" i="4" s="1"/>
  <c r="B12" i="2"/>
  <c r="D7" i="3" l="1"/>
  <c r="G4" i="4" l="1"/>
  <c r="H4" i="4"/>
  <c r="Q4" i="4"/>
  <c r="S4" i="4"/>
  <c r="U4" i="4"/>
  <c r="W4" i="4"/>
  <c r="Y4" i="4"/>
  <c r="AA4" i="4"/>
  <c r="G5" i="4"/>
  <c r="H5" i="4"/>
  <c r="Q5" i="4"/>
  <c r="S5" i="4"/>
  <c r="U5" i="4"/>
  <c r="W5" i="4"/>
  <c r="Y5" i="4"/>
  <c r="AA5" i="4"/>
  <c r="G6" i="4"/>
  <c r="H6" i="4"/>
  <c r="Q6" i="4"/>
  <c r="S6" i="4"/>
  <c r="U6" i="4"/>
  <c r="W6" i="4"/>
  <c r="Y6" i="4"/>
  <c r="AA6" i="4"/>
  <c r="G7" i="4"/>
  <c r="H7" i="4"/>
  <c r="Q7" i="4"/>
  <c r="S7" i="4"/>
  <c r="U7" i="4"/>
  <c r="W7" i="4"/>
  <c r="Y7" i="4"/>
  <c r="AA7" i="4"/>
  <c r="G8" i="4"/>
  <c r="H8" i="4"/>
  <c r="Q8" i="4"/>
  <c r="S8" i="4"/>
  <c r="U8" i="4"/>
  <c r="W8" i="4"/>
  <c r="Y8" i="4"/>
  <c r="AA8" i="4"/>
  <c r="G9" i="4"/>
  <c r="H9" i="4"/>
  <c r="E9" i="3" s="1"/>
  <c r="Q9" i="4"/>
  <c r="S9" i="4"/>
  <c r="U9" i="4"/>
  <c r="W9" i="4"/>
  <c r="Y9" i="4"/>
  <c r="AA9" i="4"/>
  <c r="G10" i="4"/>
  <c r="H10" i="4"/>
  <c r="Q10" i="4"/>
  <c r="S10" i="4"/>
  <c r="U10" i="4"/>
  <c r="W10" i="4"/>
  <c r="Y10" i="4"/>
  <c r="AA10" i="4"/>
  <c r="G11" i="4"/>
  <c r="H11" i="4"/>
  <c r="Q11" i="4"/>
  <c r="S11" i="4"/>
  <c r="U11" i="4"/>
  <c r="W11" i="4"/>
  <c r="Y11" i="4"/>
  <c r="AA11" i="4"/>
  <c r="G12" i="4"/>
  <c r="H12" i="4"/>
  <c r="Q12" i="4"/>
  <c r="S12" i="4"/>
  <c r="U12" i="4"/>
  <c r="W12" i="4"/>
  <c r="Y12" i="4"/>
  <c r="AA12" i="4"/>
  <c r="G13" i="4"/>
  <c r="H13" i="4"/>
  <c r="G9" i="3" s="1"/>
  <c r="Q13" i="4"/>
  <c r="S13" i="4"/>
  <c r="U13" i="4"/>
  <c r="G17" i="3" s="1"/>
  <c r="G30" i="3" s="1"/>
  <c r="W13" i="4"/>
  <c r="Y13" i="4"/>
  <c r="AA13" i="4"/>
  <c r="G14" i="4"/>
  <c r="H14" i="4"/>
  <c r="Q14" i="4"/>
  <c r="S14" i="4"/>
  <c r="U14" i="4"/>
  <c r="W14" i="4"/>
  <c r="Y14" i="4"/>
  <c r="AA14" i="4"/>
  <c r="G15" i="4"/>
  <c r="H15" i="4"/>
  <c r="Q15" i="4"/>
  <c r="S15" i="4"/>
  <c r="U15" i="4"/>
  <c r="W15" i="4"/>
  <c r="Y15" i="4"/>
  <c r="AA15" i="4"/>
  <c r="G16" i="4"/>
  <c r="H16" i="4"/>
  <c r="F9" i="3" s="1"/>
  <c r="Q16" i="4"/>
  <c r="E16" i="3" s="1"/>
  <c r="E92" i="3" s="1"/>
  <c r="S16" i="4"/>
  <c r="U16" i="4"/>
  <c r="W16" i="4"/>
  <c r="Y16" i="4"/>
  <c r="AA16" i="4"/>
  <c r="G17" i="4"/>
  <c r="H17" i="4"/>
  <c r="Q17" i="4"/>
  <c r="S17" i="4"/>
  <c r="U17" i="4"/>
  <c r="W17" i="4"/>
  <c r="Y17" i="4"/>
  <c r="AA17" i="4"/>
  <c r="G18" i="4"/>
  <c r="H18" i="4"/>
  <c r="Q18" i="4"/>
  <c r="S18" i="4"/>
  <c r="U18" i="4"/>
  <c r="W18" i="4"/>
  <c r="Y18" i="4"/>
  <c r="AA18" i="4"/>
  <c r="G19" i="4"/>
  <c r="H19" i="4"/>
  <c r="Q19" i="4"/>
  <c r="S19" i="4"/>
  <c r="U19" i="4"/>
  <c r="W19" i="4"/>
  <c r="Y19" i="4"/>
  <c r="AA19" i="4"/>
  <c r="G20" i="4"/>
  <c r="H20" i="4"/>
  <c r="Q20" i="4"/>
  <c r="S20" i="4"/>
  <c r="U20" i="4"/>
  <c r="W20" i="4"/>
  <c r="Y20" i="4"/>
  <c r="AA20" i="4"/>
  <c r="G21" i="4"/>
  <c r="H21" i="4"/>
  <c r="Q21" i="4"/>
  <c r="S21" i="4"/>
  <c r="U21" i="4"/>
  <c r="W21" i="4"/>
  <c r="Y21" i="4"/>
  <c r="AA21" i="4"/>
  <c r="G22" i="4"/>
  <c r="H22" i="4"/>
  <c r="Q22" i="4"/>
  <c r="S22" i="4"/>
  <c r="U22" i="4"/>
  <c r="W22" i="4"/>
  <c r="Y22" i="4"/>
  <c r="AA22" i="4"/>
  <c r="G23" i="4"/>
  <c r="H23" i="4"/>
  <c r="Q23" i="4"/>
  <c r="S23" i="4"/>
  <c r="U23" i="4"/>
  <c r="W23" i="4"/>
  <c r="Y23" i="4"/>
  <c r="AA23" i="4"/>
  <c r="G24" i="4"/>
  <c r="H24" i="4"/>
  <c r="Q24" i="4"/>
  <c r="S24" i="4"/>
  <c r="U24" i="4"/>
  <c r="W24" i="4"/>
  <c r="Y24" i="4"/>
  <c r="AA24" i="4"/>
  <c r="G25" i="4"/>
  <c r="H25" i="4"/>
  <c r="Q25" i="4"/>
  <c r="S25" i="4"/>
  <c r="U25" i="4"/>
  <c r="W25" i="4"/>
  <c r="Y25" i="4"/>
  <c r="AA25" i="4"/>
  <c r="G26" i="4"/>
  <c r="H26" i="4"/>
  <c r="Q26" i="4"/>
  <c r="S26" i="4"/>
  <c r="U26" i="4"/>
  <c r="W26" i="4"/>
  <c r="Y26" i="4"/>
  <c r="AA26" i="4"/>
  <c r="G27" i="4"/>
  <c r="H27" i="4"/>
  <c r="Q27" i="4"/>
  <c r="S27" i="4"/>
  <c r="U27" i="4"/>
  <c r="W27" i="4"/>
  <c r="Y27" i="4"/>
  <c r="AA27" i="4"/>
  <c r="G28" i="4"/>
  <c r="H28" i="4"/>
  <c r="Q28" i="4"/>
  <c r="S28" i="4"/>
  <c r="U28" i="4"/>
  <c r="W28" i="4"/>
  <c r="Y28" i="4"/>
  <c r="AA28" i="4"/>
  <c r="G29" i="4"/>
  <c r="H29" i="4"/>
  <c r="Q29" i="4"/>
  <c r="S29" i="4"/>
  <c r="U29" i="4"/>
  <c r="W29" i="4"/>
  <c r="Y29" i="4"/>
  <c r="AA29" i="4"/>
  <c r="G30" i="4"/>
  <c r="H30" i="4"/>
  <c r="Q30" i="4"/>
  <c r="S30" i="4"/>
  <c r="U30" i="4"/>
  <c r="W30" i="4"/>
  <c r="Y30" i="4"/>
  <c r="AA30" i="4"/>
  <c r="G31" i="4"/>
  <c r="H31" i="4"/>
  <c r="Q31" i="4"/>
  <c r="S31" i="4"/>
  <c r="U31" i="4"/>
  <c r="W31" i="4"/>
  <c r="Y31" i="4"/>
  <c r="AA31" i="4"/>
  <c r="G32" i="4"/>
  <c r="H32" i="4"/>
  <c r="Q32" i="4"/>
  <c r="S32" i="4"/>
  <c r="U32" i="4"/>
  <c r="W32" i="4"/>
  <c r="Y32" i="4"/>
  <c r="AA32" i="4"/>
  <c r="G33" i="4"/>
  <c r="H33" i="4"/>
  <c r="Q33" i="4"/>
  <c r="S33" i="4"/>
  <c r="U33" i="4"/>
  <c r="W33" i="4"/>
  <c r="Y33" i="4"/>
  <c r="AA33" i="4"/>
  <c r="G34" i="4"/>
  <c r="H34" i="4"/>
  <c r="Q34" i="4"/>
  <c r="S34" i="4"/>
  <c r="U34" i="4"/>
  <c r="W34" i="4"/>
  <c r="Y34" i="4"/>
  <c r="AA34" i="4"/>
  <c r="G35" i="4"/>
  <c r="H35" i="4"/>
  <c r="Q35" i="4"/>
  <c r="S35" i="4"/>
  <c r="U35" i="4"/>
  <c r="W35" i="4"/>
  <c r="Y35" i="4"/>
  <c r="AA35" i="4"/>
  <c r="G36" i="4"/>
  <c r="H36" i="4"/>
  <c r="Q36" i="4"/>
  <c r="S36" i="4"/>
  <c r="U36" i="4"/>
  <c r="W36" i="4"/>
  <c r="Y36" i="4"/>
  <c r="AA36" i="4"/>
  <c r="G37" i="4"/>
  <c r="H37" i="4"/>
  <c r="Q37" i="4"/>
  <c r="S37" i="4"/>
  <c r="U37" i="4"/>
  <c r="W37" i="4"/>
  <c r="Y37" i="4"/>
  <c r="AA37" i="4"/>
  <c r="G38" i="4"/>
  <c r="H38" i="4"/>
  <c r="Q38" i="4"/>
  <c r="S38" i="4"/>
  <c r="U38" i="4"/>
  <c r="W38" i="4"/>
  <c r="Y38" i="4"/>
  <c r="AA38" i="4"/>
  <c r="G39" i="4"/>
  <c r="H39" i="4"/>
  <c r="Q39" i="4"/>
  <c r="S39" i="4"/>
  <c r="U39" i="4"/>
  <c r="W39" i="4"/>
  <c r="Y39" i="4"/>
  <c r="AA39" i="4"/>
  <c r="G40" i="4"/>
  <c r="H40" i="4"/>
  <c r="Q40" i="4"/>
  <c r="S40" i="4"/>
  <c r="U40" i="4"/>
  <c r="W40" i="4"/>
  <c r="Y40" i="4"/>
  <c r="AA40" i="4"/>
  <c r="G41" i="4"/>
  <c r="H41" i="4"/>
  <c r="Q41" i="4"/>
  <c r="S41" i="4"/>
  <c r="U41" i="4"/>
  <c r="W41" i="4"/>
  <c r="Y41" i="4"/>
  <c r="AA41" i="4"/>
  <c r="G42" i="4"/>
  <c r="H42" i="4"/>
  <c r="Q42" i="4"/>
  <c r="S42" i="4"/>
  <c r="U42" i="4"/>
  <c r="W42" i="4"/>
  <c r="Y42" i="4"/>
  <c r="AA42" i="4"/>
  <c r="G43" i="4"/>
  <c r="H43" i="4"/>
  <c r="Q43" i="4"/>
  <c r="S43" i="4"/>
  <c r="U43" i="4"/>
  <c r="W43" i="4"/>
  <c r="Y43" i="4"/>
  <c r="AA43" i="4"/>
  <c r="G44" i="4"/>
  <c r="H44" i="4"/>
  <c r="Q44" i="4"/>
  <c r="S44" i="4"/>
  <c r="U44" i="4"/>
  <c r="W44" i="4"/>
  <c r="Y44" i="4"/>
  <c r="AA44" i="4"/>
  <c r="G45" i="4"/>
  <c r="H45" i="4"/>
  <c r="Q45" i="4"/>
  <c r="S45" i="4"/>
  <c r="U45" i="4"/>
  <c r="W45" i="4"/>
  <c r="Y45" i="4"/>
  <c r="AA45" i="4"/>
  <c r="G46" i="4"/>
  <c r="H46" i="4"/>
  <c r="Q46" i="4"/>
  <c r="S46" i="4"/>
  <c r="U46" i="4"/>
  <c r="W46" i="4"/>
  <c r="Y46" i="4"/>
  <c r="AA46" i="4"/>
  <c r="G47" i="4"/>
  <c r="H47" i="4"/>
  <c r="Q47" i="4"/>
  <c r="S47" i="4"/>
  <c r="U47" i="4"/>
  <c r="W47" i="4"/>
  <c r="Y47" i="4"/>
  <c r="AA47" i="4"/>
  <c r="G48" i="4"/>
  <c r="H48" i="4"/>
  <c r="Q48" i="4"/>
  <c r="S48" i="4"/>
  <c r="U48" i="4"/>
  <c r="W48" i="4"/>
  <c r="Y48" i="4"/>
  <c r="AA48" i="4"/>
  <c r="G49" i="4"/>
  <c r="H49" i="4"/>
  <c r="Q49" i="4"/>
  <c r="S49" i="4"/>
  <c r="U49" i="4"/>
  <c r="W49" i="4"/>
  <c r="Y49" i="4"/>
  <c r="AA49" i="4"/>
  <c r="G50" i="4"/>
  <c r="H50" i="4"/>
  <c r="Q50" i="4"/>
  <c r="S50" i="4"/>
  <c r="U50" i="4"/>
  <c r="W50" i="4"/>
  <c r="Y50" i="4"/>
  <c r="AA50" i="4"/>
  <c r="G51" i="4"/>
  <c r="H51" i="4"/>
  <c r="Q51" i="4"/>
  <c r="S51" i="4"/>
  <c r="U51" i="4"/>
  <c r="W51" i="4"/>
  <c r="Y51" i="4"/>
  <c r="AA51" i="4"/>
  <c r="G52" i="4"/>
  <c r="H52" i="4"/>
  <c r="Q52" i="4"/>
  <c r="S52" i="4"/>
  <c r="U52" i="4"/>
  <c r="W52" i="4"/>
  <c r="Y52" i="4"/>
  <c r="AA52" i="4"/>
  <c r="G53" i="4"/>
  <c r="H53" i="4"/>
  <c r="Q53" i="4"/>
  <c r="S53" i="4"/>
  <c r="U53" i="4"/>
  <c r="W53" i="4"/>
  <c r="Y53" i="4"/>
  <c r="AA53" i="4"/>
  <c r="G54" i="4"/>
  <c r="H54" i="4"/>
  <c r="Q54" i="4"/>
  <c r="S54" i="4"/>
  <c r="U54" i="4"/>
  <c r="W54" i="4"/>
  <c r="Y54" i="4"/>
  <c r="AA54" i="4"/>
  <c r="G55" i="4"/>
  <c r="H55" i="4"/>
  <c r="Q55" i="4"/>
  <c r="S55" i="4"/>
  <c r="U55" i="4"/>
  <c r="W55" i="4"/>
  <c r="Y55" i="4"/>
  <c r="AA55" i="4"/>
  <c r="G56" i="4"/>
  <c r="H56" i="4"/>
  <c r="Q56" i="4"/>
  <c r="S56" i="4"/>
  <c r="U56" i="4"/>
  <c r="W56" i="4"/>
  <c r="Y56" i="4"/>
  <c r="AA56" i="4"/>
  <c r="G57" i="4"/>
  <c r="H57" i="4"/>
  <c r="Q57" i="4"/>
  <c r="S57" i="4"/>
  <c r="U57" i="4"/>
  <c r="W57" i="4"/>
  <c r="Y57" i="4"/>
  <c r="AA57" i="4"/>
  <c r="G58" i="4"/>
  <c r="H58" i="4"/>
  <c r="Q58" i="4"/>
  <c r="S58" i="4"/>
  <c r="U58" i="4"/>
  <c r="W58" i="4"/>
  <c r="Y58" i="4"/>
  <c r="AA58" i="4"/>
  <c r="G59" i="4"/>
  <c r="H59" i="4"/>
  <c r="Q59" i="4"/>
  <c r="S59" i="4"/>
  <c r="U59" i="4"/>
  <c r="W59" i="4"/>
  <c r="Y59" i="4"/>
  <c r="AA59" i="4"/>
  <c r="G60" i="4"/>
  <c r="H60" i="4"/>
  <c r="Q60" i="4"/>
  <c r="S60" i="4"/>
  <c r="U60" i="4"/>
  <c r="W60" i="4"/>
  <c r="Y60" i="4"/>
  <c r="AA60" i="4"/>
  <c r="G61" i="4"/>
  <c r="H61" i="4"/>
  <c r="Q61" i="4"/>
  <c r="S61" i="4"/>
  <c r="U61" i="4"/>
  <c r="W61" i="4"/>
  <c r="Y61" i="4"/>
  <c r="AA61" i="4"/>
  <c r="G62" i="4"/>
  <c r="H62" i="4"/>
  <c r="Q62" i="4"/>
  <c r="S62" i="4"/>
  <c r="U62" i="4"/>
  <c r="W62" i="4"/>
  <c r="Y62" i="4"/>
  <c r="AA62" i="4"/>
  <c r="F74" i="7"/>
  <c r="E7" i="3"/>
  <c r="A97" i="7" s="1"/>
  <c r="C97" i="7" s="1"/>
  <c r="F97" i="7" s="1"/>
  <c r="F7" i="3"/>
  <c r="A96" i="7"/>
  <c r="B74" i="7"/>
  <c r="E74" i="7"/>
  <c r="D74" i="7"/>
  <c r="C74" i="7"/>
  <c r="G7" i="3"/>
  <c r="D11" i="3"/>
  <c r="D9" i="3"/>
  <c r="D21" i="3"/>
  <c r="D22" i="3"/>
  <c r="D13" i="3"/>
  <c r="G19" i="3"/>
  <c r="G32" i="3" s="1"/>
  <c r="G87" i="3" s="1"/>
  <c r="G21" i="3"/>
  <c r="G22" i="3"/>
  <c r="G16" i="3"/>
  <c r="G92" i="3" s="1"/>
  <c r="F29" i="3"/>
  <c r="F84" i="3" s="1"/>
  <c r="F21" i="3"/>
  <c r="F22" i="3"/>
  <c r="F16" i="3"/>
  <c r="F92" i="3" s="1"/>
  <c r="E18" i="3"/>
  <c r="E31" i="3" s="1"/>
  <c r="E86" i="3" s="1"/>
  <c r="E21" i="3"/>
  <c r="E22" i="3"/>
  <c r="E8" i="3"/>
  <c r="E11" i="3"/>
  <c r="E13" i="3"/>
  <c r="G8" i="3"/>
  <c r="G10" i="3"/>
  <c r="G11" i="3"/>
  <c r="G13" i="3"/>
  <c r="F8" i="3"/>
  <c r="F10" i="3"/>
  <c r="F11" i="3"/>
  <c r="F13" i="3"/>
  <c r="D5" i="3"/>
  <c r="G4" i="3"/>
  <c r="F4" i="3"/>
  <c r="E4" i="3"/>
  <c r="D4" i="3"/>
  <c r="G5" i="3"/>
  <c r="F5" i="3"/>
  <c r="E5" i="3"/>
  <c r="G51" i="3"/>
  <c r="F51" i="3"/>
  <c r="E51" i="3"/>
  <c r="D51" i="3"/>
  <c r="B21" i="3" l="1"/>
  <c r="E42" i="3"/>
  <c r="B22" i="3"/>
  <c r="E20" i="3"/>
  <c r="E33" i="3" s="1"/>
  <c r="E88" i="3" s="1"/>
  <c r="G18" i="3"/>
  <c r="G31" i="3" s="1"/>
  <c r="G86" i="3" s="1"/>
  <c r="F17" i="3"/>
  <c r="F30" i="3" s="1"/>
  <c r="F85" i="3" s="1"/>
  <c r="E29" i="3"/>
  <c r="E84" i="3" s="1"/>
  <c r="E19" i="3"/>
  <c r="E32" i="3" s="1"/>
  <c r="E87" i="3" s="1"/>
  <c r="D29" i="3"/>
  <c r="D84" i="3" s="1"/>
  <c r="E28" i="3"/>
  <c r="E83" i="3" s="1"/>
  <c r="D8" i="3"/>
  <c r="H8" i="3" s="1"/>
  <c r="F19" i="3"/>
  <c r="F32" i="3" s="1"/>
  <c r="F87" i="3" s="1"/>
  <c r="F20" i="3"/>
  <c r="F33" i="3" s="1"/>
  <c r="F88" i="3" s="1"/>
  <c r="G20" i="3"/>
  <c r="G33" i="3" s="1"/>
  <c r="G88" i="3" s="1"/>
  <c r="D18" i="3"/>
  <c r="F18" i="3"/>
  <c r="F31" i="3" s="1"/>
  <c r="F86" i="3" s="1"/>
  <c r="F12" i="3"/>
  <c r="F27" i="3" s="1"/>
  <c r="F82" i="3" s="1"/>
  <c r="E17" i="3"/>
  <c r="E30" i="3" s="1"/>
  <c r="E85" i="3" s="1"/>
  <c r="D16" i="3"/>
  <c r="G29" i="3"/>
  <c r="G84" i="3" s="1"/>
  <c r="D19" i="3"/>
  <c r="D32" i="3" s="1"/>
  <c r="D20" i="3"/>
  <c r="D17" i="3"/>
  <c r="D30" i="3" s="1"/>
  <c r="G44" i="3"/>
  <c r="G93" i="3" s="1"/>
  <c r="F44" i="3"/>
  <c r="F93" i="3" s="1"/>
  <c r="E12" i="3"/>
  <c r="E27" i="3" s="1"/>
  <c r="E44" i="3"/>
  <c r="E93" i="3" s="1"/>
  <c r="A99" i="7"/>
  <c r="G28" i="3"/>
  <c r="G83" i="3" s="1"/>
  <c r="H21" i="3"/>
  <c r="D28" i="3"/>
  <c r="D83" i="3" s="1"/>
  <c r="D12" i="3"/>
  <c r="G12" i="3"/>
  <c r="G27" i="3" s="1"/>
  <c r="G82" i="3" s="1"/>
  <c r="D44" i="3"/>
  <c r="D93" i="3" s="1"/>
  <c r="H22" i="3"/>
  <c r="G85" i="3"/>
  <c r="H7" i="3"/>
  <c r="A98" i="7"/>
  <c r="D98" i="7" s="1"/>
  <c r="F98" i="7" s="1"/>
  <c r="F28" i="3"/>
  <c r="F83" i="3" s="1"/>
  <c r="H43" i="3" l="1"/>
  <c r="H92" i="3" s="1"/>
  <c r="D27" i="3"/>
  <c r="D82" i="3" s="1"/>
  <c r="H18" i="3"/>
  <c r="D31" i="3"/>
  <c r="H31" i="3" s="1"/>
  <c r="H86" i="3" s="1"/>
  <c r="H20" i="3"/>
  <c r="D33" i="3"/>
  <c r="H33" i="3" s="1"/>
  <c r="H88" i="3" s="1"/>
  <c r="H19" i="3"/>
  <c r="H29" i="3"/>
  <c r="H84" i="3" s="1"/>
  <c r="H17" i="3"/>
  <c r="G35" i="3"/>
  <c r="D9" i="6" s="1"/>
  <c r="E82" i="3"/>
  <c r="E35" i="3"/>
  <c r="D7" i="6" s="1"/>
  <c r="H44" i="3"/>
  <c r="H93" i="3" s="1"/>
  <c r="H28" i="3"/>
  <c r="H83" i="3" s="1"/>
  <c r="D87" i="3"/>
  <c r="H32" i="3"/>
  <c r="H87" i="3" s="1"/>
  <c r="F35" i="3"/>
  <c r="D8" i="6" s="1"/>
  <c r="H30" i="3"/>
  <c r="H85" i="3" s="1"/>
  <c r="D85" i="3"/>
  <c r="D92" i="3" l="1"/>
  <c r="H27" i="3"/>
  <c r="H82" i="3" s="1"/>
  <c r="D86" i="3"/>
  <c r="D35" i="3"/>
  <c r="D6" i="6" s="1"/>
  <c r="D88" i="3"/>
  <c r="D14" i="3"/>
  <c r="D41" i="3" s="1"/>
  <c r="D90" i="3" s="1"/>
  <c r="G14" i="3"/>
  <c r="G41" i="3" s="1"/>
  <c r="E41" i="3"/>
  <c r="F14" i="3"/>
  <c r="F41" i="3" s="1"/>
  <c r="D15" i="3"/>
  <c r="D42" i="3" s="1"/>
  <c r="G15" i="3"/>
  <c r="G42" i="3" s="1"/>
  <c r="G91" i="3" s="1"/>
  <c r="F15" i="3"/>
  <c r="F42" i="3" s="1"/>
  <c r="F91" i="3" s="1"/>
  <c r="H35" i="3" l="1"/>
  <c r="B11" i="5" s="1"/>
  <c r="E91" i="3"/>
  <c r="D91" i="3"/>
  <c r="H41" i="3"/>
  <c r="H90" i="3" s="1"/>
  <c r="D46" i="3"/>
  <c r="F90" i="3"/>
  <c r="F46" i="3"/>
  <c r="E8" i="6" s="1"/>
  <c r="E90" i="3"/>
  <c r="G90" i="3"/>
  <c r="G46" i="3"/>
  <c r="E9" i="6" s="1"/>
  <c r="D112" i="3" l="1"/>
  <c r="B90" i="7" s="1"/>
  <c r="E6" i="6"/>
  <c r="H42" i="3"/>
  <c r="H91" i="3" s="1"/>
  <c r="E46" i="3"/>
  <c r="D103" i="3"/>
  <c r="B81" i="7" s="1"/>
  <c r="D105" i="3"/>
  <c r="B83" i="7" s="1"/>
  <c r="D98" i="3"/>
  <c r="B76" i="7" s="1"/>
  <c r="D99" i="3"/>
  <c r="B77" i="7" s="1"/>
  <c r="D97" i="3"/>
  <c r="B75" i="7" s="1"/>
  <c r="D101" i="3"/>
  <c r="B79" i="7" s="1"/>
  <c r="D113" i="3"/>
  <c r="B91" i="7" s="1"/>
  <c r="D107" i="3"/>
  <c r="B85" i="7" s="1"/>
  <c r="D53" i="3"/>
  <c r="D54" i="3" s="1"/>
  <c r="D108" i="3"/>
  <c r="B86" i="7" s="1"/>
  <c r="D114" i="3"/>
  <c r="B92" i="7" s="1"/>
  <c r="D111" i="3"/>
  <c r="B89" i="7" s="1"/>
  <c r="D110" i="3"/>
  <c r="B88" i="7" s="1"/>
  <c r="D106" i="3"/>
  <c r="B84" i="7" s="1"/>
  <c r="D109" i="3"/>
  <c r="B87" i="7" s="1"/>
  <c r="D115" i="3"/>
  <c r="B93" i="7" s="1"/>
  <c r="D100" i="3"/>
  <c r="B78" i="7" s="1"/>
  <c r="D102" i="3"/>
  <c r="B80" i="7" s="1"/>
  <c r="D104" i="3"/>
  <c r="B82" i="7" s="1"/>
  <c r="G113" i="3"/>
  <c r="E91" i="7" s="1"/>
  <c r="G112" i="3"/>
  <c r="E90" i="7" s="1"/>
  <c r="G98" i="3"/>
  <c r="E76" i="7" s="1"/>
  <c r="G115" i="3"/>
  <c r="E93" i="7" s="1"/>
  <c r="G111" i="3"/>
  <c r="E89" i="7" s="1"/>
  <c r="G103" i="3"/>
  <c r="E81" i="7" s="1"/>
  <c r="G101" i="3"/>
  <c r="E79" i="7" s="1"/>
  <c r="G114" i="3"/>
  <c r="E92" i="7" s="1"/>
  <c r="G107" i="3"/>
  <c r="E85" i="7" s="1"/>
  <c r="G102" i="3"/>
  <c r="E80" i="7" s="1"/>
  <c r="G100" i="3"/>
  <c r="E78" i="7" s="1"/>
  <c r="G97" i="3"/>
  <c r="E75" i="7" s="1"/>
  <c r="G105" i="3"/>
  <c r="E83" i="7" s="1"/>
  <c r="G106" i="3"/>
  <c r="E84" i="7" s="1"/>
  <c r="G110" i="3"/>
  <c r="E88" i="7" s="1"/>
  <c r="G53" i="3"/>
  <c r="E99" i="7" s="1"/>
  <c r="F99" i="7" s="1"/>
  <c r="G104" i="3"/>
  <c r="E82" i="7" s="1"/>
  <c r="G109" i="3"/>
  <c r="E87" i="7" s="1"/>
  <c r="G108" i="3"/>
  <c r="E86" i="7" s="1"/>
  <c r="G99" i="3"/>
  <c r="E77" i="7" s="1"/>
  <c r="F97" i="3"/>
  <c r="D75" i="7" s="1"/>
  <c r="F113" i="3"/>
  <c r="D91" i="7" s="1"/>
  <c r="F102" i="3"/>
  <c r="D80" i="7" s="1"/>
  <c r="F100" i="3"/>
  <c r="D78" i="7" s="1"/>
  <c r="F104" i="3"/>
  <c r="D82" i="7" s="1"/>
  <c r="F107" i="3"/>
  <c r="D85" i="7" s="1"/>
  <c r="F103" i="3"/>
  <c r="D81" i="7" s="1"/>
  <c r="F53" i="3"/>
  <c r="F54" i="3" s="1"/>
  <c r="F108" i="3"/>
  <c r="D86" i="7" s="1"/>
  <c r="F106" i="3"/>
  <c r="D84" i="7" s="1"/>
  <c r="F110" i="3"/>
  <c r="D88" i="7" s="1"/>
  <c r="F112" i="3"/>
  <c r="D90" i="7" s="1"/>
  <c r="F98" i="3"/>
  <c r="D76" i="7" s="1"/>
  <c r="F114" i="3"/>
  <c r="D92" i="7" s="1"/>
  <c r="F109" i="3"/>
  <c r="D87" i="7" s="1"/>
  <c r="F115" i="3"/>
  <c r="D93" i="7" s="1"/>
  <c r="F105" i="3"/>
  <c r="D83" i="7" s="1"/>
  <c r="F111" i="3"/>
  <c r="D89" i="7" s="1"/>
  <c r="F101" i="3"/>
  <c r="D79" i="7" s="1"/>
  <c r="F99" i="3"/>
  <c r="D77" i="7" s="1"/>
  <c r="E112" i="3" l="1"/>
  <c r="C90" i="7" s="1"/>
  <c r="E7" i="6"/>
  <c r="D95" i="3"/>
  <c r="B96" i="7"/>
  <c r="F96" i="7" s="1"/>
  <c r="E101" i="3"/>
  <c r="C79" i="7" s="1"/>
  <c r="E53" i="3"/>
  <c r="E107" i="3"/>
  <c r="C85" i="7" s="1"/>
  <c r="E103" i="3"/>
  <c r="C81" i="7" s="1"/>
  <c r="E100" i="3"/>
  <c r="C78" i="7" s="1"/>
  <c r="E102" i="3"/>
  <c r="C80" i="7" s="1"/>
  <c r="E99" i="3"/>
  <c r="C77" i="7" s="1"/>
  <c r="E110" i="3"/>
  <c r="C88" i="7" s="1"/>
  <c r="E104" i="3"/>
  <c r="C82" i="7" s="1"/>
  <c r="E111" i="3"/>
  <c r="C89" i="7" s="1"/>
  <c r="E105" i="3"/>
  <c r="C83" i="7" s="1"/>
  <c r="E115" i="3"/>
  <c r="C93" i="7" s="1"/>
  <c r="E113" i="3"/>
  <c r="C91" i="7" s="1"/>
  <c r="E98" i="3"/>
  <c r="C76" i="7" s="1"/>
  <c r="E97" i="3"/>
  <c r="C75" i="7" s="1"/>
  <c r="E106" i="3"/>
  <c r="C84" i="7" s="1"/>
  <c r="E109" i="3"/>
  <c r="C87" i="7" s="1"/>
  <c r="E114" i="3"/>
  <c r="C92" i="7" s="1"/>
  <c r="H46" i="3"/>
  <c r="H113" i="3" s="1"/>
  <c r="F91" i="7" s="1"/>
  <c r="E108" i="3"/>
  <c r="C86" i="7" s="1"/>
  <c r="D59" i="3"/>
  <c r="D58" i="3"/>
  <c r="D60" i="3" s="1"/>
  <c r="G54" i="3"/>
  <c r="G59" i="3" s="1"/>
  <c r="G95" i="3"/>
  <c r="G58" i="3"/>
  <c r="F59" i="3"/>
  <c r="F58" i="3"/>
  <c r="F60" i="3" s="1"/>
  <c r="F95" i="3"/>
  <c r="E54" i="3" l="1"/>
  <c r="E59" i="3" s="1"/>
  <c r="H53" i="3"/>
  <c r="B13" i="5" s="1"/>
  <c r="E95" i="3"/>
  <c r="H107" i="3"/>
  <c r="F85" i="7" s="1"/>
  <c r="H108" i="3"/>
  <c r="F86" i="7" s="1"/>
  <c r="H109" i="3"/>
  <c r="F87" i="7" s="1"/>
  <c r="H102" i="3"/>
  <c r="F80" i="7" s="1"/>
  <c r="E58" i="3"/>
  <c r="E60" i="3" s="1"/>
  <c r="E62" i="3" s="1"/>
  <c r="H99" i="3"/>
  <c r="F77" i="7" s="1"/>
  <c r="H106" i="3"/>
  <c r="F84" i="7" s="1"/>
  <c r="H98" i="3"/>
  <c r="F76" i="7" s="1"/>
  <c r="H114" i="3"/>
  <c r="F92" i="7" s="1"/>
  <c r="H103" i="3"/>
  <c r="F81" i="7" s="1"/>
  <c r="H112" i="3"/>
  <c r="F90" i="7" s="1"/>
  <c r="H105" i="3"/>
  <c r="F83" i="7" s="1"/>
  <c r="H100" i="3"/>
  <c r="F78" i="7" s="1"/>
  <c r="B12" i="5"/>
  <c r="H97" i="3"/>
  <c r="F75" i="7" s="1"/>
  <c r="H115" i="3"/>
  <c r="F93" i="7" s="1"/>
  <c r="H110" i="3"/>
  <c r="F88" i="7" s="1"/>
  <c r="H101" i="3"/>
  <c r="F79" i="7" s="1"/>
  <c r="H111" i="3"/>
  <c r="F89" i="7" s="1"/>
  <c r="H104" i="3"/>
  <c r="F82" i="7" s="1"/>
  <c r="F63" i="3"/>
  <c r="G60" i="3"/>
  <c r="G62" i="3" s="1"/>
  <c r="F62" i="3"/>
  <c r="D63" i="3"/>
  <c r="D62" i="3"/>
  <c r="H95" i="3" l="1"/>
  <c r="H58" i="3"/>
  <c r="G63" i="3"/>
  <c r="E63" i="3"/>
  <c r="H60" i="3"/>
  <c r="H62" i="3"/>
  <c r="B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B3" authorId="0" shapeId="0" xr:uid="{00000000-0006-0000-0200-000001000000}">
      <text>
        <r>
          <rPr>
            <sz val="8"/>
            <color indexed="81"/>
            <rFont val="Tahoma"/>
            <family val="2"/>
          </rPr>
          <t>Utilisez la liste déroulante pour choisir unemachine</t>
        </r>
      </text>
    </comment>
    <comment ref="B5" authorId="0" shapeId="0" xr:uid="{00000000-0006-0000-0200-000002000000}">
      <text>
        <r>
          <rPr>
            <sz val="8"/>
            <color indexed="81"/>
            <rFont val="Tahoma"/>
            <family val="2"/>
          </rPr>
          <t>1kW = 1.36 cv
1cv = 0.735 kW</t>
        </r>
      </text>
    </comment>
  </commentList>
</comments>
</file>

<file path=xl/sharedStrings.xml><?xml version="1.0" encoding="utf-8"?>
<sst xmlns="http://schemas.openxmlformats.org/spreadsheetml/2006/main" count="584" uniqueCount="206">
  <si>
    <t>Diesel</t>
  </si>
  <si>
    <t>P</t>
  </si>
  <si>
    <t>L</t>
  </si>
  <si>
    <t>T</t>
  </si>
  <si>
    <t>D</t>
  </si>
  <si>
    <t>R</t>
  </si>
  <si>
    <t>S</t>
  </si>
  <si>
    <t>RC</t>
  </si>
  <si>
    <t>Amortissement</t>
  </si>
  <si>
    <t>Carburant</t>
  </si>
  <si>
    <t>Lubrifiant</t>
  </si>
  <si>
    <t>Diagramm-Daten</t>
  </si>
  <si>
    <t>Total</t>
  </si>
  <si>
    <t>Intérêts</t>
  </si>
  <si>
    <t>Immeubles</t>
  </si>
  <si>
    <t>Plaque, impôts</t>
  </si>
  <si>
    <t>Ass. incendie</t>
  </si>
  <si>
    <t>Casco complète</t>
  </si>
  <si>
    <t>Entretien</t>
  </si>
  <si>
    <t>Réparations</t>
  </si>
  <si>
    <t>Selbstkosten pro Betriebsstunde</t>
  </si>
  <si>
    <t>Nr</t>
  </si>
  <si>
    <t>No.</t>
  </si>
  <si>
    <t>kW</t>
  </si>
  <si>
    <t>O</t>
  </si>
  <si>
    <t>N</t>
  </si>
  <si>
    <t>Sélectionnez un objet</t>
  </si>
  <si>
    <t>Eigentümer:</t>
  </si>
  <si>
    <t>Lohnkosten</t>
  </si>
  <si>
    <t>Maschinenführer</t>
  </si>
  <si>
    <t>55.00 fr./h</t>
  </si>
  <si>
    <t>Treibstoff, pro Liter</t>
  </si>
  <si>
    <t>Benzin</t>
  </si>
  <si>
    <t>2-Takt Benzin</t>
  </si>
  <si>
    <t>Benzolfrei</t>
  </si>
  <si>
    <t>Schmierstoffe, pro liter</t>
  </si>
  <si>
    <t>Motorenöl</t>
  </si>
  <si>
    <t>2-Takt-Gemisch</t>
  </si>
  <si>
    <t>Bio-Kettenöl</t>
  </si>
  <si>
    <t>Gebäudekosten</t>
  </si>
  <si>
    <t>In % der Anschaffungskosten</t>
  </si>
  <si>
    <t>Steuern und Versicherungen</t>
  </si>
  <si>
    <t>Haftpflichtversicherung</t>
  </si>
  <si>
    <t>Vollkasko in % der Anschaffungskosten</t>
  </si>
  <si>
    <t>Liquidationswert</t>
  </si>
  <si>
    <t>Zinsfuss</t>
  </si>
  <si>
    <t>Brandschadenversicherung in % der Anschaffungskosten</t>
  </si>
  <si>
    <t>Gebühren</t>
  </si>
  <si>
    <t>Gewinn- und Risikozuschlag</t>
  </si>
  <si>
    <t>Aktuelle Ansätze und Preise</t>
  </si>
  <si>
    <t>Maschine</t>
  </si>
  <si>
    <t>Nummer</t>
  </si>
  <si>
    <t>Leistung in kW</t>
  </si>
  <si>
    <t>Jährliche Auslastung</t>
  </si>
  <si>
    <t>Anschaffungspreis</t>
  </si>
  <si>
    <t>Kapitalverzinsung</t>
  </si>
  <si>
    <t>Nutzungsdauer in Stunden</t>
  </si>
  <si>
    <t>Nutzungsdauer in Jahren</t>
  </si>
  <si>
    <t>Nutzungsdauer in Jahren (effektiv)</t>
  </si>
  <si>
    <t>Reparaturfaktor</t>
  </si>
  <si>
    <t>Treibstoffpreis</t>
  </si>
  <si>
    <t>Schmierstoffpreis</t>
  </si>
  <si>
    <t>Personalkosten</t>
  </si>
  <si>
    <t>Nummernschild, Steuern</t>
  </si>
  <si>
    <t>Feuerversicherung</t>
  </si>
  <si>
    <t>Teil-/Vollkaskoversicherung</t>
  </si>
  <si>
    <t>Maschinenkosten</t>
  </si>
  <si>
    <t>2. FIXE KOSTEN, pro Jahr</t>
  </si>
  <si>
    <t>Zinskosten (0.6 x P x T)</t>
  </si>
  <si>
    <t>Maschine 1</t>
  </si>
  <si>
    <t>Maschine 2</t>
  </si>
  <si>
    <t xml:space="preserve">Maschine 3 </t>
  </si>
  <si>
    <t>Maschine 4</t>
  </si>
  <si>
    <t>Vollkasko</t>
  </si>
  <si>
    <t>Total Fixkosten</t>
  </si>
  <si>
    <t>3. VARIABLE KOSTEN, pro MStd</t>
  </si>
  <si>
    <t>Betriebsstoffkosten</t>
  </si>
  <si>
    <t>Kraftstoff</t>
  </si>
  <si>
    <t>Schmierstoff</t>
  </si>
  <si>
    <t>Personalkosten (5%  bis 10% von PK)</t>
  </si>
  <si>
    <t>Reparaturen (P:H) x R</t>
  </si>
  <si>
    <t>Z</t>
  </si>
  <si>
    <t>B</t>
  </si>
  <si>
    <t>PK</t>
  </si>
  <si>
    <t>NS</t>
  </si>
  <si>
    <t>HP</t>
  </si>
  <si>
    <t>FE</t>
  </si>
  <si>
    <t>VK</t>
  </si>
  <si>
    <t>Total variable Kosten</t>
  </si>
  <si>
    <t>4. SELBSTKOSTEN, pro Betriebsstunde</t>
  </si>
  <si>
    <t>bei einer jährichen Auslastung von</t>
  </si>
  <si>
    <t>Selbstkosten pro BStd</t>
  </si>
  <si>
    <t>5. ENTSCHÄDIGUNGSANSATZ</t>
  </si>
  <si>
    <t>Selbstkosten pro BStd.</t>
  </si>
  <si>
    <t>Selbstkosten pro l.</t>
  </si>
  <si>
    <t>Betriebsstoffverbrauch</t>
  </si>
  <si>
    <t>Daten</t>
  </si>
  <si>
    <t>Kategorie</t>
  </si>
  <si>
    <t>Bezeichnung</t>
  </si>
  <si>
    <t>Kapitalzinsen</t>
  </si>
  <si>
    <t>Art</t>
  </si>
  <si>
    <t>Treibstoff</t>
  </si>
  <si>
    <t>J/N</t>
  </si>
  <si>
    <t>Nummernschild</t>
  </si>
  <si>
    <t>Gebühren und Versicherungen</t>
  </si>
  <si>
    <t>Haftpflichtvers.</t>
  </si>
  <si>
    <t>Kaskovers.</t>
  </si>
  <si>
    <t>Feuervers.</t>
  </si>
  <si>
    <t>Treibstoffverbr.</t>
  </si>
  <si>
    <t>Schmierstoffverbr.</t>
  </si>
  <si>
    <t>Handgeführte Kleingeräte</t>
  </si>
  <si>
    <t>Rückeschlepper und Zubehör</t>
  </si>
  <si>
    <t>Landwirtschaftstraktoren</t>
  </si>
  <si>
    <t>Anbaugeräte (Dreipunkt)</t>
  </si>
  <si>
    <t>Anhänger</t>
  </si>
  <si>
    <t>Seilkrananlagen</t>
  </si>
  <si>
    <t>übrige Forstmaschinen</t>
  </si>
  <si>
    <t>Eigene Maschinen</t>
  </si>
  <si>
    <t>Frei 1</t>
  </si>
  <si>
    <t>Frei 2</t>
  </si>
  <si>
    <t>Frei 3</t>
  </si>
  <si>
    <t>Frei 4</t>
  </si>
  <si>
    <t>Frei 5</t>
  </si>
  <si>
    <t>Frei 6</t>
  </si>
  <si>
    <t>Frei 7</t>
  </si>
  <si>
    <t>Frei 8</t>
  </si>
  <si>
    <t>Frei 9</t>
  </si>
  <si>
    <t>Frei 10</t>
  </si>
  <si>
    <t>Frei 11</t>
  </si>
  <si>
    <t>Frei 12</t>
  </si>
  <si>
    <t>Frei 13</t>
  </si>
  <si>
    <t>Frei 14</t>
  </si>
  <si>
    <t>Frei 15</t>
  </si>
  <si>
    <t>Frei 16</t>
  </si>
  <si>
    <t>Frei 17</t>
  </si>
  <si>
    <t>Frei 18</t>
  </si>
  <si>
    <t>Frei 19</t>
  </si>
  <si>
    <t>Frei 20</t>
  </si>
  <si>
    <t>Frei 21</t>
  </si>
  <si>
    <t>Motorsäge leicht</t>
  </si>
  <si>
    <t>Motorsäge mittel</t>
  </si>
  <si>
    <t>Motorsäge gross</t>
  </si>
  <si>
    <t>Freischneidegerät klein</t>
  </si>
  <si>
    <t>Freischneidegerät mittel</t>
  </si>
  <si>
    <t>Freischneidegerät gross</t>
  </si>
  <si>
    <t>Winde mit MS Motor mittel</t>
  </si>
  <si>
    <t>Pflanzlochbohrer klein</t>
  </si>
  <si>
    <t>Pflanzlochbohrer schwer</t>
  </si>
  <si>
    <t>Entrindungsgerät Eder</t>
  </si>
  <si>
    <t>Entrindungsgerät Biber</t>
  </si>
  <si>
    <t>Forsttraktor ohne Zubehör mittel</t>
  </si>
  <si>
    <t>Forsttransporter ohne Zubehör mittel</t>
  </si>
  <si>
    <t>Forsttransporter ohne Zubehör schwer</t>
  </si>
  <si>
    <t>Forsttraktor ohne Zubehör schwer</t>
  </si>
  <si>
    <t>Spezialrückeschlepper ohne Zubehör leicht</t>
  </si>
  <si>
    <t>Spezialrückeschlepper ohne Zubehör mittel</t>
  </si>
  <si>
    <t>Spezialrückeschlepper ohne Zubehör schwer</t>
  </si>
  <si>
    <t>Eintrommelwinde 6 t</t>
  </si>
  <si>
    <t>Doppeltrommelwinde 6 t</t>
  </si>
  <si>
    <t>Eintrommelwinde 8 t</t>
  </si>
  <si>
    <t>Doppeltrommelwinde 8 t</t>
  </si>
  <si>
    <t>Frontpolterschild</t>
  </si>
  <si>
    <t>Funkausrüstung Eintrommelwinde</t>
  </si>
  <si>
    <t>Funkausrüstung Doppeltrommelwinde</t>
  </si>
  <si>
    <t>Traktor ohne 4x4 leicht</t>
  </si>
  <si>
    <t>Traktor ohne 4x4 schwer</t>
  </si>
  <si>
    <t>Traktor ohne 4x4 mittel</t>
  </si>
  <si>
    <t>Traktor mit 4x4 schwer</t>
  </si>
  <si>
    <t>Traktor mit 4x4 mittel</t>
  </si>
  <si>
    <t>Anbauwinde Eintrommel 4 t</t>
  </si>
  <si>
    <t>Anbauwinde Doppeltrommel 6 t</t>
  </si>
  <si>
    <t>Spaltmaschine klein</t>
  </si>
  <si>
    <t>Spaltmaschine gross</t>
  </si>
  <si>
    <t>Anbaukran</t>
  </si>
  <si>
    <t>Laubräumgerät</t>
  </si>
  <si>
    <t>Anbauspritze</t>
  </si>
  <si>
    <t>Krananhänger</t>
  </si>
  <si>
    <t>Transportanhänger</t>
  </si>
  <si>
    <t>Konventionelle Anlage mittel</t>
  </si>
  <si>
    <t>Mobilseilkrananlage (Anhänger) bis 400m</t>
  </si>
  <si>
    <t>Mobilseilkrananlage (Anhänger) bis 600m</t>
  </si>
  <si>
    <t>Funkgesteuerte Schlittenwinde klein</t>
  </si>
  <si>
    <t>Funkgesteuerte Schlittenwinde gross</t>
  </si>
  <si>
    <t>Kreissäge elektrisch</t>
  </si>
  <si>
    <t>Bandsäge elektrisch</t>
  </si>
  <si>
    <t>Hacker klein (Zapfwellenantrieb)</t>
  </si>
  <si>
    <t>Hacker mittel (Elektroantrieb)</t>
  </si>
  <si>
    <t>Hochdruckreiniger mittel</t>
  </si>
  <si>
    <t>Nutzungsdauer
Maximum in MStd</t>
  </si>
  <si>
    <t>Nutzungsdauer
Maximum in Jahren</t>
  </si>
  <si>
    <t>Gesamtkosten der ausgewählten Maschinen</t>
  </si>
  <si>
    <t>Fixkosten pro Jahr</t>
  </si>
  <si>
    <t>Variable Kosten pro Betiebsstunde</t>
  </si>
  <si>
    <t>Total Selbstkosten pro Betriebsstunde</t>
  </si>
  <si>
    <t>Entschädigungsansatz (10% Risikozuschlag)</t>
  </si>
  <si>
    <t>Abschreibungen</t>
  </si>
  <si>
    <t>Eigentümer :</t>
  </si>
  <si>
    <t>Kosten der gewählten Maschinen</t>
  </si>
  <si>
    <t>Fixkosten</t>
  </si>
  <si>
    <t>Selbstkosten nach jährlichen Betriebsstunden</t>
  </si>
  <si>
    <r>
      <t xml:space="preserve">Selbstkosten aller Maschinen </t>
    </r>
    <r>
      <rPr>
        <sz val="10"/>
        <rFont val="Arial"/>
        <family val="2"/>
      </rPr>
      <t>(100 bis 2000 h)</t>
    </r>
  </si>
  <si>
    <t>mehr als 1000 Betriebsstunden</t>
  </si>
  <si>
    <t>Musterbetrieb</t>
  </si>
  <si>
    <t>Non</t>
  </si>
  <si>
    <t>Variable Kosten/MStd</t>
  </si>
  <si>
    <t>Entschädigungsansatz pro MStd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</si>
</sst>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fr.&quot;_-;\-* #,##0.00\ &quot;fr.&quot;_-;_-* &quot;-&quot;??\ &quot;fr.&quot;_-;_-@_-"/>
    <numFmt numFmtId="164" formatCode="_-* #,##0.00\ &quot;SFr.&quot;_-;\-* #,##0.00\ &quot;SFr.&quot;_-;_-* &quot;-&quot;??\ &quot;SFr.&quot;_-;_-@_-"/>
    <numFmt numFmtId="165" formatCode="0\ &quot;B'Std&quot;"/>
    <numFmt numFmtId="166" formatCode="General\ &quot;%&quot;"/>
    <numFmt numFmtId="167" formatCode="General\ &quot;kW&quot;"/>
    <numFmt numFmtId="168" formatCode="_-* #,##0.00\ \f\r._-;\-* #,##0.00\ &quot;SFr.&quot;_-;_-* &quot;-&quot;??\ &quot;SFr.&quot;_-;_-@_-"/>
    <numFmt numFmtId="169" formatCode="_ \f\r.\ * ###0_ ;_ &quot;SFr.&quot;\ * \-#,##0_ ;_ &quot;SFr.&quot;\ * &quot;-&quot;_ ;_ @_ "/>
    <numFmt numFmtId="170" formatCode="_-* #,##0.00\ \f\r._-;\-* #,##0.00\ \f\r._-;_-* &quot;-&quot;??\ \f\r._-;_-@_-"/>
    <numFmt numFmtId="171" formatCode="General\ &quot;l&quot;"/>
    <numFmt numFmtId="172" formatCode="0\ &quot;h.&quot;"/>
    <numFmt numFmtId="173" formatCode="_-* #,##0.00\ &quot;fr./l&quot;_-;\-* #,##0.00\ &quot;fr./l&quot;_-;_-* &quot;-&quot;??\ &quot;fr./l&quot;_-;_-@_-"/>
    <numFmt numFmtId="174" formatCode="_-* #,##0.00\ &quot;fr./an&quot;_-;\-* #,##0.00\ &quot;fr./an&quot;_-;_-* &quot;-&quot;??\ &quot;fr./an&quot;_-;_-@_-"/>
    <numFmt numFmtId="175" formatCode="0.0\ &quot;an&quot;"/>
    <numFmt numFmtId="176" formatCode="_-* #,##0.00\ &quot;fr./h&quot;_-;\-* #,##0.00\ &quot;fr./h&quot;_-;_-* &quot;-&quot;??\ &quot;fr./h&quot;_-;_-@_-"/>
    <numFmt numFmtId="177" formatCode="_-* #,##0.00\ &quot;l/h&quot;_-;\-* #,##0.00\ &quot;l/h&quot;_-;_-* &quot;-&quot;??\ &quot;l/h&quot;_-;_-@_-"/>
    <numFmt numFmtId="178" formatCode="_-* #,##0.00\ &quot;%&quot;_-;\-* #,##0.00\ &quot;%&quot;_-;_-* &quot;-&quot;??\ &quot;%&quot;_-;_-@_-"/>
    <numFmt numFmtId="179" formatCode="0.00\ &quot;an&quot;"/>
    <numFmt numFmtId="180" formatCode="0.00_ ;\-0.00\ "/>
  </numFmts>
  <fonts count="2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 applyProtection="1">
      <protection locked="0"/>
    </xf>
    <xf numFmtId="0" fontId="6" fillId="0" borderId="0" xfId="0" applyFont="1" applyFill="1" applyAlignment="1" applyProtection="1">
      <alignment horizontal="left"/>
    </xf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2" fontId="0" fillId="0" borderId="2" xfId="0" applyNumberFormat="1" applyBorder="1" applyProtection="1"/>
    <xf numFmtId="0" fontId="0" fillId="0" borderId="2" xfId="0" applyBorder="1" applyProtection="1"/>
    <xf numFmtId="167" fontId="0" fillId="0" borderId="2" xfId="0" applyNumberFormat="1" applyBorder="1" applyProtection="1"/>
    <xf numFmtId="0" fontId="0" fillId="0" borderId="3" xfId="0" applyBorder="1" applyProtection="1"/>
    <xf numFmtId="164" fontId="0" fillId="0" borderId="2" xfId="1" applyFont="1" applyBorder="1" applyProtection="1"/>
    <xf numFmtId="164" fontId="0" fillId="0" borderId="2" xfId="0" applyNumberFormat="1" applyBorder="1" applyProtection="1"/>
    <xf numFmtId="166" fontId="0" fillId="0" borderId="2" xfId="0" applyNumberFormat="1" applyBorder="1" applyProtection="1"/>
    <xf numFmtId="0" fontId="1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164" fontId="0" fillId="0" borderId="0" xfId="1" applyFont="1" applyProtection="1"/>
    <xf numFmtId="166" fontId="0" fillId="0" borderId="0" xfId="1" applyNumberFormat="1" applyFont="1" applyProtection="1"/>
    <xf numFmtId="2" fontId="0" fillId="0" borderId="4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12" fillId="0" borderId="5" xfId="0" applyNumberFormat="1" applyFont="1" applyBorder="1" applyAlignment="1" applyProtection="1">
      <alignment vertical="center"/>
    </xf>
    <xf numFmtId="1" fontId="1" fillId="0" borderId="6" xfId="0" applyNumberFormat="1" applyFont="1" applyBorder="1" applyProtection="1"/>
    <xf numFmtId="2" fontId="1" fillId="0" borderId="6" xfId="0" applyNumberFormat="1" applyFont="1" applyBorder="1" applyProtection="1"/>
    <xf numFmtId="1" fontId="1" fillId="0" borderId="5" xfId="0" applyNumberFormat="1" applyFont="1" applyBorder="1" applyAlignment="1" applyProtection="1">
      <alignment horizontal="centerContinuous"/>
    </xf>
    <xf numFmtId="2" fontId="0" fillId="0" borderId="6" xfId="0" applyNumberFormat="1" applyBorder="1" applyAlignment="1" applyProtection="1">
      <alignment horizontal="centerContinuous" vertical="top"/>
    </xf>
    <xf numFmtId="1" fontId="1" fillId="0" borderId="6" xfId="0" applyNumberFormat="1" applyFont="1" applyBorder="1" applyAlignment="1" applyProtection="1">
      <alignment horizontal="centerContinuous"/>
    </xf>
    <xf numFmtId="2" fontId="1" fillId="0" borderId="7" xfId="0" applyNumberFormat="1" applyFont="1" applyBorder="1" applyAlignment="1" applyProtection="1">
      <alignment horizontal="centerContinuous"/>
    </xf>
    <xf numFmtId="2" fontId="1" fillId="0" borderId="5" xfId="0" applyNumberFormat="1" applyFont="1" applyBorder="1" applyAlignment="1" applyProtection="1"/>
    <xf numFmtId="2" fontId="1" fillId="0" borderId="6" xfId="0" applyNumberFormat="1" applyFont="1" applyFill="1" applyBorder="1" applyProtection="1"/>
    <xf numFmtId="2" fontId="1" fillId="0" borderId="7" xfId="0" applyNumberFormat="1" applyFont="1" applyFill="1" applyBorder="1" applyProtection="1"/>
    <xf numFmtId="0" fontId="0" fillId="0" borderId="6" xfId="0" applyBorder="1" applyAlignment="1" applyProtection="1">
      <alignment horizontal="centerContinuous"/>
    </xf>
    <xf numFmtId="2" fontId="1" fillId="0" borderId="6" xfId="0" applyNumberFormat="1" applyFont="1" applyBorder="1" applyAlignment="1" applyProtection="1">
      <alignment horizontal="centerContinuous"/>
    </xf>
    <xf numFmtId="2" fontId="0" fillId="0" borderId="0" xfId="0" applyNumberFormat="1" applyProtection="1"/>
    <xf numFmtId="2" fontId="7" fillId="0" borderId="8" xfId="0" applyNumberFormat="1" applyFont="1" applyBorder="1" applyProtection="1"/>
    <xf numFmtId="1" fontId="1" fillId="0" borderId="0" xfId="0" applyNumberFormat="1" applyFont="1" applyBorder="1" applyProtection="1"/>
    <xf numFmtId="2" fontId="1" fillId="0" borderId="0" xfId="0" applyNumberFormat="1" applyFont="1" applyBorder="1" applyProtection="1"/>
    <xf numFmtId="1" fontId="1" fillId="0" borderId="9" xfId="0" applyNumberFormat="1" applyFont="1" applyBorder="1" applyAlignment="1" applyProtection="1">
      <alignment horizontal="centerContinuous" vertical="top"/>
    </xf>
    <xf numFmtId="2" fontId="0" fillId="0" borderId="10" xfId="0" applyNumberFormat="1" applyBorder="1" applyAlignment="1" applyProtection="1">
      <alignment horizontal="centerContinuous" vertical="top"/>
    </xf>
    <xf numFmtId="1" fontId="1" fillId="0" borderId="11" xfId="0" applyNumberFormat="1" applyFont="1" applyBorder="1" applyAlignment="1" applyProtection="1">
      <alignment horizontal="centerContinuous"/>
    </xf>
    <xf numFmtId="2" fontId="1" fillId="0" borderId="12" xfId="0" applyNumberFormat="1" applyFont="1" applyBorder="1" applyAlignment="1" applyProtection="1">
      <alignment horizontal="centerContinuous"/>
    </xf>
    <xf numFmtId="2" fontId="1" fillId="0" borderId="9" xfId="0" applyNumberFormat="1" applyFont="1" applyBorder="1" applyAlignment="1" applyProtection="1">
      <alignment horizontal="centerContinuous"/>
    </xf>
    <xf numFmtId="2" fontId="1" fillId="0" borderId="10" xfId="0" applyNumberFormat="1" applyFont="1" applyBorder="1" applyProtection="1"/>
    <xf numFmtId="2" fontId="1" fillId="0" borderId="11" xfId="0" applyNumberFormat="1" applyFont="1" applyFill="1" applyBorder="1" applyProtection="1"/>
    <xf numFmtId="2" fontId="1" fillId="0" borderId="12" xfId="0" applyNumberFormat="1" applyFont="1" applyFill="1" applyBorder="1" applyProtection="1"/>
    <xf numFmtId="0" fontId="0" fillId="0" borderId="10" xfId="0" applyBorder="1" applyAlignment="1" applyProtection="1">
      <alignment horizontal="centerContinuous"/>
    </xf>
    <xf numFmtId="0" fontId="0" fillId="0" borderId="11" xfId="0" applyBorder="1" applyAlignment="1" applyProtection="1">
      <alignment horizontal="centerContinuous"/>
    </xf>
    <xf numFmtId="2" fontId="1" fillId="0" borderId="10" xfId="0" applyNumberFormat="1" applyFont="1" applyBorder="1" applyAlignment="1" applyProtection="1">
      <alignment horizontal="centerContinuous"/>
    </xf>
    <xf numFmtId="2" fontId="1" fillId="0" borderId="11" xfId="0" applyNumberFormat="1" applyFont="1" applyBorder="1" applyAlignment="1" applyProtection="1">
      <alignment horizontal="centerContinuous"/>
    </xf>
    <xf numFmtId="1" fontId="1" fillId="0" borderId="8" xfId="0" applyNumberFormat="1" applyFont="1" applyBorder="1" applyAlignment="1" applyProtection="1">
      <alignment horizontal="centerContinuous" vertical="top"/>
    </xf>
    <xf numFmtId="2" fontId="1" fillId="0" borderId="13" xfId="0" applyNumberFormat="1" applyFont="1" applyBorder="1" applyAlignment="1" applyProtection="1">
      <alignment horizontal="centerContinuous"/>
    </xf>
    <xf numFmtId="2" fontId="1" fillId="0" borderId="14" xfId="0" applyNumberFormat="1" applyFont="1" applyFill="1" applyBorder="1" applyProtection="1"/>
    <xf numFmtId="1" fontId="1" fillId="0" borderId="15" xfId="0" applyNumberFormat="1" applyFont="1" applyFill="1" applyBorder="1" applyProtection="1"/>
    <xf numFmtId="2" fontId="1" fillId="0" borderId="15" xfId="0" applyNumberFormat="1" applyFont="1" applyFill="1" applyBorder="1" applyProtection="1"/>
    <xf numFmtId="1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1" fontId="1" fillId="0" borderId="19" xfId="0" applyNumberFormat="1" applyFont="1" applyFill="1" applyBorder="1" applyProtection="1"/>
    <xf numFmtId="2" fontId="1" fillId="0" borderId="20" xfId="0" applyNumberFormat="1" applyFont="1" applyFill="1" applyBorder="1" applyProtection="1"/>
    <xf numFmtId="2" fontId="1" fillId="0" borderId="17" xfId="0" applyNumberFormat="1" applyFont="1" applyFill="1" applyBorder="1" applyProtection="1"/>
    <xf numFmtId="2" fontId="1" fillId="0" borderId="19" xfId="0" applyNumberFormat="1" applyFont="1" applyFill="1" applyBorder="1" applyProtection="1"/>
    <xf numFmtId="2" fontId="0" fillId="0" borderId="0" xfId="0" applyNumberFormat="1" applyFill="1" applyProtection="1"/>
    <xf numFmtId="1" fontId="0" fillId="0" borderId="0" xfId="0" applyNumberFormat="1" applyProtection="1"/>
    <xf numFmtId="0" fontId="11" fillId="0" borderId="0" xfId="0" applyFont="1" applyProtection="1"/>
    <xf numFmtId="0" fontId="10" fillId="0" borderId="0" xfId="0" applyFont="1" applyProtection="1"/>
    <xf numFmtId="0" fontId="7" fillId="0" borderId="0" xfId="0" applyFont="1" applyProtection="1"/>
    <xf numFmtId="0" fontId="6" fillId="0" borderId="0" xfId="0" applyFont="1" applyProtection="1">
      <protection locked="0"/>
    </xf>
    <xf numFmtId="2" fontId="14" fillId="0" borderId="4" xfId="0" applyNumberFormat="1" applyFont="1" applyFill="1" applyBorder="1" applyProtection="1"/>
    <xf numFmtId="1" fontId="15" fillId="0" borderId="4" xfId="0" applyNumberFormat="1" applyFont="1" applyFill="1" applyBorder="1" applyProtection="1"/>
    <xf numFmtId="2" fontId="15" fillId="0" borderId="4" xfId="0" applyNumberFormat="1" applyFont="1" applyFill="1" applyBorder="1" applyProtection="1"/>
    <xf numFmtId="2" fontId="16" fillId="0" borderId="4" xfId="0" applyNumberFormat="1" applyFont="1" applyFill="1" applyBorder="1" applyProtection="1"/>
    <xf numFmtId="0" fontId="16" fillId="0" borderId="4" xfId="0" applyFont="1" applyFill="1" applyBorder="1" applyProtection="1"/>
    <xf numFmtId="0" fontId="17" fillId="0" borderId="0" xfId="0" applyFont="1" applyProtection="1"/>
    <xf numFmtId="0" fontId="0" fillId="0" borderId="14" xfId="0" applyBorder="1"/>
    <xf numFmtId="0" fontId="11" fillId="0" borderId="15" xfId="0" applyFont="1" applyBorder="1"/>
    <xf numFmtId="0" fontId="11" fillId="0" borderId="16" xfId="0" applyFont="1" applyBorder="1"/>
    <xf numFmtId="166" fontId="0" fillId="0" borderId="2" xfId="0" applyNumberFormat="1" applyBorder="1" applyProtection="1">
      <protection hidden="1"/>
    </xf>
    <xf numFmtId="164" fontId="15" fillId="0" borderId="0" xfId="0" applyNumberFormat="1" applyFont="1" applyBorder="1" applyProtection="1"/>
    <xf numFmtId="0" fontId="9" fillId="0" borderId="0" xfId="0" applyFont="1"/>
    <xf numFmtId="165" fontId="15" fillId="0" borderId="0" xfId="0" applyNumberFormat="1" applyFont="1" applyBorder="1" applyProtection="1"/>
    <xf numFmtId="0" fontId="0" fillId="0" borderId="0" xfId="0" applyAlignment="1">
      <alignment horizontal="right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2" fontId="1" fillId="0" borderId="6" xfId="0" applyNumberFormat="1" applyFont="1" applyBorder="1" applyAlignment="1" applyProtection="1">
      <alignment horizontal="right"/>
    </xf>
    <xf numFmtId="164" fontId="0" fillId="0" borderId="24" xfId="0" applyNumberFormat="1" applyBorder="1" applyProtection="1"/>
    <xf numFmtId="0" fontId="0" fillId="0" borderId="1" xfId="0" applyBorder="1" applyProtection="1"/>
    <xf numFmtId="0" fontId="0" fillId="0" borderId="10" xfId="0" applyBorder="1" applyProtection="1"/>
    <xf numFmtId="0" fontId="0" fillId="0" borderId="25" xfId="0" applyBorder="1" applyProtection="1"/>
    <xf numFmtId="0" fontId="0" fillId="0" borderId="24" xfId="0" applyBorder="1" applyProtection="1"/>
    <xf numFmtId="0" fontId="0" fillId="0" borderId="27" xfId="0" applyBorder="1" applyProtection="1"/>
    <xf numFmtId="0" fontId="0" fillId="0" borderId="26" xfId="0" applyBorder="1" applyProtection="1"/>
    <xf numFmtId="0" fontId="3" fillId="0" borderId="25" xfId="0" applyFont="1" applyBorder="1" applyProtection="1"/>
    <xf numFmtId="0" fontId="3" fillId="0" borderId="24" xfId="0" applyFont="1" applyBorder="1" applyProtection="1"/>
    <xf numFmtId="0" fontId="1" fillId="0" borderId="25" xfId="0" applyFont="1" applyBorder="1" applyProtection="1"/>
    <xf numFmtId="0" fontId="1" fillId="0" borderId="24" xfId="0" applyFont="1" applyBorder="1" applyProtection="1"/>
    <xf numFmtId="0" fontId="4" fillId="0" borderId="25" xfId="0" applyFont="1" applyBorder="1" applyProtection="1"/>
    <xf numFmtId="0" fontId="4" fillId="0" borderId="28" xfId="0" applyFont="1" applyBorder="1" applyProtection="1"/>
    <xf numFmtId="0" fontId="0" fillId="0" borderId="29" xfId="0" applyBorder="1" applyProtection="1"/>
    <xf numFmtId="164" fontId="4" fillId="0" borderId="30" xfId="0" applyNumberFormat="1" applyFont="1" applyBorder="1" applyProtection="1"/>
    <xf numFmtId="0" fontId="2" fillId="0" borderId="25" xfId="0" applyFont="1" applyBorder="1" applyProtection="1"/>
    <xf numFmtId="1" fontId="15" fillId="0" borderId="4" xfId="0" applyNumberFormat="1" applyFont="1" applyFill="1" applyBorder="1" applyProtection="1">
      <protection locked="0"/>
    </xf>
    <xf numFmtId="168" fontId="0" fillId="0" borderId="2" xfId="0" applyNumberFormat="1" applyBorder="1" applyProtection="1"/>
    <xf numFmtId="169" fontId="0" fillId="0" borderId="2" xfId="0" applyNumberFormat="1" applyBorder="1" applyProtection="1"/>
    <xf numFmtId="169" fontId="1" fillId="0" borderId="2" xfId="1" applyNumberFormat="1" applyFont="1" applyBorder="1" applyProtection="1"/>
    <xf numFmtId="169" fontId="0" fillId="0" borderId="3" xfId="0" applyNumberFormat="1" applyBorder="1" applyProtection="1"/>
    <xf numFmtId="169" fontId="4" fillId="0" borderId="2" xfId="1" applyNumberFormat="1" applyFont="1" applyBorder="1" applyProtection="1"/>
    <xf numFmtId="169" fontId="1" fillId="0" borderId="29" xfId="0" applyNumberFormat="1" applyFont="1" applyBorder="1" applyProtection="1"/>
    <xf numFmtId="168" fontId="0" fillId="0" borderId="2" xfId="1" applyNumberFormat="1" applyFont="1" applyBorder="1" applyProtection="1"/>
    <xf numFmtId="168" fontId="4" fillId="0" borderId="30" xfId="0" applyNumberFormat="1" applyFont="1" applyBorder="1" applyProtection="1"/>
    <xf numFmtId="170" fontId="0" fillId="0" borderId="2" xfId="1" applyNumberFormat="1" applyFont="1" applyBorder="1" applyProtection="1"/>
    <xf numFmtId="170" fontId="0" fillId="0" borderId="2" xfId="1" applyNumberFormat="1" applyFont="1" applyBorder="1" applyProtection="1">
      <protection hidden="1"/>
    </xf>
    <xf numFmtId="171" fontId="0" fillId="0" borderId="2" xfId="0" applyNumberFormat="1" applyBorder="1" applyProtection="1"/>
    <xf numFmtId="170" fontId="1" fillId="0" borderId="2" xfId="1" applyNumberFormat="1" applyFont="1" applyBorder="1" applyProtection="1"/>
    <xf numFmtId="170" fontId="1" fillId="0" borderId="2" xfId="0" applyNumberFormat="1" applyFont="1" applyBorder="1" applyProtection="1"/>
    <xf numFmtId="170" fontId="0" fillId="0" borderId="2" xfId="0" applyNumberFormat="1" applyBorder="1" applyProtection="1"/>
    <xf numFmtId="170" fontId="0" fillId="0" borderId="24" xfId="0" applyNumberFormat="1" applyBorder="1" applyProtection="1"/>
    <xf numFmtId="170" fontId="4" fillId="0" borderId="30" xfId="0" applyNumberFormat="1" applyFont="1" applyBorder="1" applyProtection="1"/>
    <xf numFmtId="166" fontId="0" fillId="2" borderId="0" xfId="1" applyNumberFormat="1" applyFont="1" applyFill="1" applyProtection="1">
      <protection locked="0"/>
    </xf>
    <xf numFmtId="0" fontId="4" fillId="0" borderId="0" xfId="0" applyFont="1" applyProtection="1"/>
    <xf numFmtId="0" fontId="4" fillId="0" borderId="26" xfId="0" applyFont="1" applyBorder="1" applyAlignment="1" applyProtection="1">
      <alignment vertical="center"/>
    </xf>
    <xf numFmtId="1" fontId="0" fillId="2" borderId="4" xfId="0" applyNumberFormat="1" applyFill="1" applyBorder="1" applyProtection="1">
      <protection locked="0"/>
    </xf>
    <xf numFmtId="1" fontId="4" fillId="2" borderId="4" xfId="1" applyNumberForma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4" xfId="1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4" fillId="2" borderId="4" xfId="1" applyNumberForma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wrapText="1"/>
    </xf>
    <xf numFmtId="2" fontId="1" fillId="0" borderId="15" xfId="0" applyNumberFormat="1" applyFont="1" applyFill="1" applyBorder="1" applyAlignment="1" applyProtection="1">
      <alignment wrapText="1"/>
    </xf>
    <xf numFmtId="2" fontId="1" fillId="0" borderId="20" xfId="0" applyNumberFormat="1" applyFont="1" applyFill="1" applyBorder="1" applyAlignment="1" applyProtection="1">
      <alignment wrapText="1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3" fontId="0" fillId="2" borderId="0" xfId="1" applyNumberFormat="1" applyFont="1" applyFill="1" applyProtection="1">
      <protection locked="0"/>
    </xf>
    <xf numFmtId="174" fontId="0" fillId="2" borderId="0" xfId="1" applyNumberFormat="1" applyFont="1" applyFill="1" applyProtection="1">
      <protection locked="0"/>
    </xf>
    <xf numFmtId="44" fontId="4" fillId="2" borderId="4" xfId="1" applyNumberFormat="1" applyFill="1" applyBorder="1" applyProtection="1">
      <protection locked="0"/>
    </xf>
    <xf numFmtId="44" fontId="13" fillId="0" borderId="4" xfId="1" applyNumberFormat="1" applyFont="1" applyFill="1" applyBorder="1" applyProtection="1"/>
    <xf numFmtId="44" fontId="13" fillId="0" borderId="4" xfId="1" applyNumberFormat="1" applyFont="1" applyFill="1" applyBorder="1" applyProtection="1">
      <protection locked="0"/>
    </xf>
    <xf numFmtId="172" fontId="0" fillId="2" borderId="4" xfId="0" applyNumberFormat="1" applyFill="1" applyBorder="1" applyProtection="1">
      <protection locked="0"/>
    </xf>
    <xf numFmtId="175" fontId="0" fillId="2" borderId="4" xfId="0" applyNumberFormat="1" applyFill="1" applyBorder="1" applyProtection="1">
      <protection locked="0"/>
    </xf>
    <xf numFmtId="173" fontId="13" fillId="0" borderId="4" xfId="1" applyNumberFormat="1" applyFont="1" applyFill="1" applyBorder="1" applyProtection="1"/>
    <xf numFmtId="176" fontId="13" fillId="0" borderId="4" xfId="1" applyNumberFormat="1" applyFont="1" applyFill="1" applyBorder="1" applyProtection="1"/>
    <xf numFmtId="177" fontId="0" fillId="2" borderId="4" xfId="0" applyNumberFormat="1" applyFill="1" applyBorder="1" applyProtection="1">
      <protection locked="0"/>
    </xf>
    <xf numFmtId="178" fontId="13" fillId="0" borderId="4" xfId="0" applyNumberFormat="1" applyFont="1" applyFill="1" applyBorder="1" applyProtection="1"/>
    <xf numFmtId="178" fontId="13" fillId="0" borderId="4" xfId="0" applyNumberFormat="1" applyFont="1" applyFill="1" applyBorder="1" applyProtection="1">
      <protection locked="0"/>
    </xf>
    <xf numFmtId="44" fontId="0" fillId="0" borderId="0" xfId="0" applyNumberFormat="1" applyProtection="1"/>
    <xf numFmtId="169" fontId="4" fillId="0" borderId="0" xfId="0" applyNumberFormat="1" applyFont="1" applyProtection="1"/>
    <xf numFmtId="44" fontId="15" fillId="0" borderId="4" xfId="0" applyNumberFormat="1" applyFont="1" applyBorder="1" applyProtection="1"/>
    <xf numFmtId="44" fontId="15" fillId="0" borderId="31" xfId="0" applyNumberFormat="1" applyFont="1" applyBorder="1" applyProtection="1"/>
    <xf numFmtId="172" fontId="15" fillId="0" borderId="23" xfId="0" applyNumberFormat="1" applyFont="1" applyBorder="1" applyProtection="1"/>
    <xf numFmtId="172" fontId="15" fillId="0" borderId="21" xfId="0" applyNumberFormat="1" applyFont="1" applyBorder="1" applyProtection="1"/>
    <xf numFmtId="172" fontId="0" fillId="0" borderId="23" xfId="0" applyNumberFormat="1" applyBorder="1"/>
    <xf numFmtId="172" fontId="0" fillId="0" borderId="21" xfId="0" applyNumberFormat="1" applyBorder="1"/>
    <xf numFmtId="172" fontId="0" fillId="0" borderId="22" xfId="0" applyNumberFormat="1" applyBorder="1"/>
    <xf numFmtId="44" fontId="0" fillId="0" borderId="32" xfId="1" applyNumberFormat="1" applyFont="1" applyBorder="1"/>
    <xf numFmtId="44" fontId="0" fillId="0" borderId="32" xfId="0" applyNumberFormat="1" applyBorder="1"/>
    <xf numFmtId="44" fontId="15" fillId="0" borderId="33" xfId="0" applyNumberFormat="1" applyFont="1" applyBorder="1" applyProtection="1"/>
    <xf numFmtId="44" fontId="0" fillId="0" borderId="4" xfId="0" applyNumberFormat="1" applyBorder="1"/>
    <xf numFmtId="44" fontId="0" fillId="0" borderId="4" xfId="1" applyNumberFormat="1" applyFont="1" applyBorder="1"/>
    <xf numFmtId="44" fontId="0" fillId="0" borderId="18" xfId="0" applyNumberFormat="1" applyBorder="1"/>
    <xf numFmtId="44" fontId="0" fillId="0" borderId="18" xfId="1" applyNumberFormat="1" applyFont="1" applyBorder="1"/>
    <xf numFmtId="44" fontId="15" fillId="0" borderId="20" xfId="0" applyNumberFormat="1" applyFont="1" applyBorder="1" applyProtection="1"/>
    <xf numFmtId="0" fontId="20" fillId="0" borderId="0" xfId="0" applyFont="1" applyProtection="1"/>
    <xf numFmtId="169" fontId="20" fillId="0" borderId="0" xfId="0" applyNumberFormat="1" applyFont="1" applyProtection="1"/>
    <xf numFmtId="0" fontId="21" fillId="0" borderId="0" xfId="0" applyFont="1" applyProtection="1"/>
    <xf numFmtId="44" fontId="20" fillId="0" borderId="0" xfId="0" applyNumberFormat="1" applyFont="1" applyProtection="1"/>
    <xf numFmtId="44" fontId="20" fillId="0" borderId="0" xfId="1" applyNumberFormat="1" applyFont="1" applyProtection="1"/>
    <xf numFmtId="172" fontId="20" fillId="0" borderId="0" xfId="0" applyNumberFormat="1" applyFont="1" applyProtection="1"/>
    <xf numFmtId="0" fontId="22" fillId="0" borderId="0" xfId="0" applyFont="1" applyProtection="1"/>
    <xf numFmtId="44" fontId="1" fillId="0" borderId="0" xfId="0" applyNumberFormat="1" applyFont="1" applyProtection="1"/>
    <xf numFmtId="0" fontId="4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72" fontId="0" fillId="0" borderId="2" xfId="0" applyNumberFormat="1" applyBorder="1" applyProtection="1"/>
    <xf numFmtId="175" fontId="0" fillId="0" borderId="2" xfId="0" applyNumberFormat="1" applyBorder="1" applyProtection="1"/>
    <xf numFmtId="179" fontId="0" fillId="0" borderId="2" xfId="0" applyNumberFormat="1" applyBorder="1" applyProtection="1"/>
    <xf numFmtId="2" fontId="4" fillId="0" borderId="0" xfId="0" applyNumberFormat="1" applyFont="1" applyProtection="1"/>
    <xf numFmtId="0" fontId="4" fillId="2" borderId="0" xfId="0" applyFont="1" applyFill="1" applyProtection="1">
      <protection locked="0"/>
    </xf>
    <xf numFmtId="164" fontId="4" fillId="2" borderId="0" xfId="1" applyFont="1" applyFill="1" applyProtection="1"/>
    <xf numFmtId="1" fontId="19" fillId="3" borderId="4" xfId="1" applyNumberFormat="1" applyFont="1" applyFill="1" applyBorder="1" applyProtection="1"/>
    <xf numFmtId="173" fontId="4" fillId="2" borderId="0" xfId="1" applyNumberFormat="1" applyFont="1" applyFill="1" applyAlignment="1" applyProtection="1">
      <alignment horizontal="right"/>
      <protection locked="0"/>
    </xf>
    <xf numFmtId="0" fontId="4" fillId="0" borderId="11" xfId="0" applyFont="1" applyBorder="1" applyProtection="1"/>
    <xf numFmtId="0" fontId="4" fillId="0" borderId="25" xfId="0" applyFont="1" applyFill="1" applyBorder="1" applyProtection="1"/>
    <xf numFmtId="0" fontId="4" fillId="0" borderId="24" xfId="0" applyFont="1" applyBorder="1" applyProtection="1"/>
    <xf numFmtId="2" fontId="8" fillId="0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70" fontId="0" fillId="0" borderId="2" xfId="1" applyNumberFormat="1" applyFont="1" applyBorder="1" applyAlignment="1" applyProtection="1">
      <alignment horizontal="right"/>
    </xf>
    <xf numFmtId="180" fontId="0" fillId="0" borderId="2" xfId="1" applyNumberFormat="1" applyFont="1" applyBorder="1" applyAlignment="1" applyProtection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Fixkosten</a:t>
            </a:r>
            <a:r>
              <a:rPr lang="de-CH" baseline="0"/>
              <a:t> pro Jahr </a:t>
            </a:r>
            <a:endParaRPr lang="de-CH"/>
          </a:p>
        </c:rich>
      </c:tx>
      <c:layout>
        <c:manualLayout>
          <c:xMode val="edge"/>
          <c:yMode val="edge"/>
          <c:x val="0.36162656460637527"/>
          <c:y val="3.096531001426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2110242965076223E-2"/>
          <c:y val="0.15300733810796469"/>
          <c:w val="0.91586065433531005"/>
          <c:h val="0.44295845497732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 Maschinenkosten'!$B$27:$B$33</c:f>
              <c:strCache>
                <c:ptCount val="7"/>
                <c:pt idx="0">
                  <c:v>Abschreibungen</c:v>
                </c:pt>
                <c:pt idx="1">
                  <c:v>Zinskosten (0.6 x P x T)</c:v>
                </c:pt>
                <c:pt idx="2">
                  <c:v>Gebäudekosten (2 % von P, max. 6000.- / Jahr)</c:v>
                </c:pt>
                <c:pt idx="3">
                  <c:v>Nummernschild, Steuern</c:v>
                </c:pt>
                <c:pt idx="4">
                  <c:v>Haftpflichtversicherung</c:v>
                </c:pt>
                <c:pt idx="5">
                  <c:v>Feuerversicherung</c:v>
                </c:pt>
                <c:pt idx="6">
                  <c:v>Vollkasko</c:v>
                </c:pt>
              </c:strCache>
            </c:strRef>
          </c:cat>
          <c:val>
            <c:numRef>
              <c:f>'3. Maschinenkosten'!$H$82:$H$88</c:f>
              <c:numCache>
                <c:formatCode>_("fr."* #,##0.00_);_("fr."* \(#,##0.00\);_("fr."* "-"??_);_(@_)</c:formatCode>
                <c:ptCount val="7"/>
                <c:pt idx="0">
                  <c:v>15274.925595238097</c:v>
                </c:pt>
                <c:pt idx="1">
                  <c:v>3664.5</c:v>
                </c:pt>
                <c:pt idx="2">
                  <c:v>2443</c:v>
                </c:pt>
                <c:pt idx="3">
                  <c:v>100</c:v>
                </c:pt>
                <c:pt idx="4">
                  <c:v>290</c:v>
                </c:pt>
                <c:pt idx="5">
                  <c:v>6.3</c:v>
                </c:pt>
                <c:pt idx="6">
                  <c:v>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5-40D4-BAB6-5CB7E7BB6D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48739000"/>
        <c:axId val="1048739656"/>
      </c:barChart>
      <c:catAx>
        <c:axId val="1048739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8739656"/>
        <c:crosses val="autoZero"/>
        <c:auto val="1"/>
        <c:lblAlgn val="ctr"/>
        <c:lblOffset val="100"/>
        <c:noMultiLvlLbl val="0"/>
      </c:catAx>
      <c:valAx>
        <c:axId val="1048739656"/>
        <c:scaling>
          <c:orientation val="minMax"/>
        </c:scaling>
        <c:delete val="1"/>
        <c:axPos val="l"/>
        <c:numFmt formatCode="_(&quot;fr.&quot;* #,##0.00_);_(&quot;fr.&quot;* \(#,##0.00\);_(&quot;fr.&quot;* &quot;-&quot;??_);_(@_)" sourceLinked="1"/>
        <c:majorTickMark val="none"/>
        <c:minorTickMark val="none"/>
        <c:tickLblPos val="nextTo"/>
        <c:crossAx val="1048739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Variable Kosten pro</a:t>
            </a:r>
            <a:r>
              <a:rPr lang="de-CH" baseline="0"/>
              <a:t> Jahr 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 Maschinenkosten'!$B$41:$B$44</c:f>
              <c:strCache>
                <c:ptCount val="4"/>
                <c:pt idx="0">
                  <c:v>Kraftstoff</c:v>
                </c:pt>
                <c:pt idx="1">
                  <c:v>Schmierstoff</c:v>
                </c:pt>
                <c:pt idx="2">
                  <c:v>Personalkosten (5%  bis 10% von PK)</c:v>
                </c:pt>
                <c:pt idx="3">
                  <c:v>Reparaturen (P:H) x R</c:v>
                </c:pt>
              </c:strCache>
            </c:strRef>
          </c:cat>
          <c:val>
            <c:numRef>
              <c:f>'3. Maschinenkosten'!$H$90:$H$93</c:f>
              <c:numCache>
                <c:formatCode>_("fr."* #,##0.00_);_("fr."* \(#,##0.00\);_("fr."* "-"??_);_(@_)</c:formatCode>
                <c:ptCount val="4"/>
                <c:pt idx="0">
                  <c:v>16.669999999999998</c:v>
                </c:pt>
                <c:pt idx="1">
                  <c:v>3.64</c:v>
                </c:pt>
                <c:pt idx="2">
                  <c:v>16.5</c:v>
                </c:pt>
                <c:pt idx="3">
                  <c:v>17.430714285714288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B-4183-9F35-302D1F66B0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85725880"/>
        <c:axId val="485726208"/>
      </c:barChart>
      <c:catAx>
        <c:axId val="48572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5726208"/>
        <c:crosses val="autoZero"/>
        <c:auto val="1"/>
        <c:lblAlgn val="ctr"/>
        <c:lblOffset val="100"/>
        <c:noMultiLvlLbl val="0"/>
      </c:catAx>
      <c:valAx>
        <c:axId val="485726208"/>
        <c:scaling>
          <c:orientation val="minMax"/>
        </c:scaling>
        <c:delete val="1"/>
        <c:axPos val="l"/>
        <c:numFmt formatCode="_(&quot;fr.&quot;* #,##0.00_);_(&quot;fr.&quot;* \(#,##0.00\);_(&quot;fr.&quot;* &quot;-&quot;??_);_(@_)" sourceLinked="1"/>
        <c:majorTickMark val="none"/>
        <c:minorTickMark val="none"/>
        <c:tickLblPos val="nextTo"/>
        <c:crossAx val="485725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>
      <c:oddFooter>&amp;Lwww.foretsuisse.ch&amp;R&amp;D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jährliche</a:t>
            </a:r>
            <a:r>
              <a:rPr lang="de-CH" baseline="0"/>
              <a:t> Fixkosten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2899621902706467E-2"/>
          <c:y val="0.20556855393075868"/>
          <c:w val="0.9545607862846931"/>
          <c:h val="0.70969978752655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Maschinenkosten'!$B$27</c:f>
              <c:strCache>
                <c:ptCount val="1"/>
                <c:pt idx="0">
                  <c:v>Abschreibungen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Maschinenkosten'!$D$82:$G$82</c:f>
              <c:numCache>
                <c:formatCode>_("fr."* #,##0.00_);_("fr."* \(#,##0.00\);_("fr."* "-"??_);_(@_)</c:formatCode>
                <c:ptCount val="4"/>
                <c:pt idx="0">
                  <c:v>348.33333333333331</c:v>
                </c:pt>
                <c:pt idx="1">
                  <c:v>10178.571428571429</c:v>
                </c:pt>
                <c:pt idx="2">
                  <c:v>568.02083333333337</c:v>
                </c:pt>
                <c:pt idx="3">
                  <c:v>4180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C8C-44B7-BB53-EA0240B224DE}"/>
            </c:ext>
          </c:extLst>
        </c:ser>
        <c:ser>
          <c:idx val="1"/>
          <c:order val="1"/>
          <c:tx>
            <c:v>Zinskosten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Maschinenkosten'!$D$83:$G$83</c:f>
              <c:numCache>
                <c:formatCode>_("fr."* #,##0.00_);_("fr."* \(#,##0.00\);_("fr."* "-"??_);_(@_)</c:formatCode>
                <c:ptCount val="4"/>
                <c:pt idx="0">
                  <c:v>33</c:v>
                </c:pt>
                <c:pt idx="1">
                  <c:v>2250</c:v>
                </c:pt>
                <c:pt idx="2">
                  <c:v>61.5</c:v>
                </c:pt>
                <c:pt idx="3">
                  <c:v>1320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C8C-44B7-BB53-EA0240B224DE}"/>
            </c:ext>
          </c:extLst>
        </c:ser>
        <c:ser>
          <c:idx val="2"/>
          <c:order val="2"/>
          <c:tx>
            <c:v>Gebäudekosten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Maschinenkosten'!$D$84:$G$84</c:f>
              <c:numCache>
                <c:formatCode>_("fr."* #,##0.00_);_("fr."* \(#,##0.00\);_("fr."* "-"??_);_(@_)</c:formatCode>
                <c:ptCount val="4"/>
                <c:pt idx="0">
                  <c:v>22</c:v>
                </c:pt>
                <c:pt idx="1">
                  <c:v>1500</c:v>
                </c:pt>
                <c:pt idx="2">
                  <c:v>41</c:v>
                </c:pt>
                <c:pt idx="3">
                  <c:v>880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C8C-44B7-BB53-EA0240B224DE}"/>
            </c:ext>
          </c:extLst>
        </c:ser>
        <c:ser>
          <c:idx val="3"/>
          <c:order val="3"/>
          <c:tx>
            <c:v>Steuern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Maschinenkosten'!$D$85:$G$85</c:f>
              <c:numCache>
                <c:formatCode>_("fr."* #,##0.00_);_("fr."* \(#,##0.00\);_("fr."* "-"??_);_(@_)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C8C-44B7-BB53-EA0240B224DE}"/>
            </c:ext>
          </c:extLst>
        </c:ser>
        <c:ser>
          <c:idx val="4"/>
          <c:order val="4"/>
          <c:tx>
            <c:strRef>
              <c:f>'3. Maschinenkosten'!$B$31</c:f>
              <c:strCache>
                <c:ptCount val="1"/>
                <c:pt idx="0">
                  <c:v>Haftpflichtversicherung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Maschinenkosten'!$D$86:$G$86</c:f>
              <c:numCache>
                <c:formatCode>_("fr."* #,##0.00_);_("fr."* \(#,##0.00\);_("fr."* "-"??_);_(@_)</c:formatCode>
                <c:ptCount val="4"/>
                <c:pt idx="0">
                  <c:v>0</c:v>
                </c:pt>
                <c:pt idx="1">
                  <c:v>290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6C8C-44B7-BB53-EA0240B224DE}"/>
            </c:ext>
          </c:extLst>
        </c:ser>
        <c:ser>
          <c:idx val="5"/>
          <c:order val="5"/>
          <c:tx>
            <c:strRef>
              <c:f>'3. Maschinenkosten'!$B$32</c:f>
              <c:strCache>
                <c:ptCount val="1"/>
                <c:pt idx="0">
                  <c:v>Feuerversicherung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Maschinenkosten'!$D$87:$G$87</c:f>
              <c:numCache>
                <c:formatCode>_("fr."* #,##0.00_);_("fr."* \(#,##0.00\);_("fr."* "-"??_);_(@_)</c:formatCode>
                <c:ptCount val="4"/>
                <c:pt idx="0">
                  <c:v>2.2000000000000002</c:v>
                </c:pt>
                <c:pt idx="1">
                  <c:v>0</c:v>
                </c:pt>
                <c:pt idx="2">
                  <c:v>4.0999999999999996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6C8C-44B7-BB53-EA0240B224DE}"/>
            </c:ext>
          </c:extLst>
        </c:ser>
        <c:ser>
          <c:idx val="6"/>
          <c:order val="6"/>
          <c:tx>
            <c:strRef>
              <c:f>'3. Maschinenkosten'!$B$33</c:f>
              <c:strCache>
                <c:ptCount val="1"/>
                <c:pt idx="0">
                  <c:v>Vollkasko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Maschinenkosten'!$D$88:$G$88</c:f>
              <c:numCache>
                <c:formatCode>_("fr."* #,##0.00_);_("fr."* \(#,##0.00\);_("fr."* "-"??_);_(@_)</c:formatCode>
                <c:ptCount val="4"/>
                <c:pt idx="0">
                  <c:v>0</c:v>
                </c:pt>
                <c:pt idx="1">
                  <c:v>2100</c:v>
                </c:pt>
                <c:pt idx="2">
                  <c:v>0</c:v>
                </c:pt>
                <c:pt idx="3">
                  <c:v>1231.9999999999998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6C8C-44B7-BB53-EA0240B224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64752768"/>
        <c:axId val="564756704"/>
      </c:barChart>
      <c:catAx>
        <c:axId val="56475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4756704"/>
        <c:crosses val="autoZero"/>
        <c:auto val="1"/>
        <c:lblAlgn val="ctr"/>
        <c:lblOffset val="100"/>
        <c:noMultiLvlLbl val="0"/>
      </c:catAx>
      <c:valAx>
        <c:axId val="564756704"/>
        <c:scaling>
          <c:orientation val="minMax"/>
        </c:scaling>
        <c:delete val="1"/>
        <c:axPos val="l"/>
        <c:numFmt formatCode="_(&quot;fr.&quot;* #,##0.00_);_(&quot;fr.&quot;* \(#,##0.00\);_(&quot;fr.&quot;* &quot;-&quot;??_);_(@_)" sourceLinked="1"/>
        <c:majorTickMark val="none"/>
        <c:minorTickMark val="none"/>
        <c:tickLblPos val="nextTo"/>
        <c:crossAx val="56475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variable Kosten pro mstd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Kraftstoff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Maschinenkosten'!$D$90:$G$90</c:f>
              <c:numCache>
                <c:formatCode>_("fr."* #,##0.00_);_("fr."* \(#,##0.00\);_("fr."* "-"??_);_(@_)</c:formatCode>
                <c:ptCount val="4"/>
                <c:pt idx="0">
                  <c:v>3.5</c:v>
                </c:pt>
                <c:pt idx="1">
                  <c:v>7.919999999999999</c:v>
                </c:pt>
                <c:pt idx="2">
                  <c:v>5.25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FD3-4B54-A66C-32E0129BC3E1}"/>
            </c:ext>
          </c:extLst>
        </c:ser>
        <c:ser>
          <c:idx val="1"/>
          <c:order val="1"/>
          <c:tx>
            <c:v>Schmierstoff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Maschinenkosten'!$D$91:$G$91</c:f>
              <c:numCache>
                <c:formatCode>_("fr."* #,##0.00_);_("fr."* \(#,##0.00\);_("fr."* "-"??_);_(@_)</c:formatCode>
                <c:ptCount val="4"/>
                <c:pt idx="0">
                  <c:v>2.6</c:v>
                </c:pt>
                <c:pt idx="1">
                  <c:v>1.04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FD3-4B54-A66C-32E0129BC3E1}"/>
            </c:ext>
          </c:extLst>
        </c:ser>
        <c:ser>
          <c:idx val="2"/>
          <c:order val="2"/>
          <c:tx>
            <c:v>Unterhalt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Maschinenkosten'!$D$92:$G$92</c:f>
              <c:numCache>
                <c:formatCode>_("fr."* #,##0.00_);_("fr."* \(#,##0.00\);_("fr."* "-"??_);_(@_)</c:formatCode>
                <c:ptCount val="4"/>
                <c:pt idx="0">
                  <c:v>5.5</c:v>
                </c:pt>
                <c:pt idx="1">
                  <c:v>2.75</c:v>
                </c:pt>
                <c:pt idx="2">
                  <c:v>5.5</c:v>
                </c:pt>
                <c:pt idx="3">
                  <c:v>2.75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FD3-4B54-A66C-32E0129BC3E1}"/>
            </c:ext>
          </c:extLst>
        </c:ser>
        <c:ser>
          <c:idx val="3"/>
          <c:order val="3"/>
          <c:tx>
            <c:v>Reparaturen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Maschinenkosten'!$D$93:$G$93</c:f>
              <c:numCache>
                <c:formatCode>_("fr."* #,##0.00_);_("fr."* \(#,##0.00\);_("fr."* "-"??_);_(@_)</c:formatCode>
                <c:ptCount val="4"/>
                <c:pt idx="0">
                  <c:v>1.0999999999999999</c:v>
                </c:pt>
                <c:pt idx="1">
                  <c:v>11.785714285714286</c:v>
                </c:pt>
                <c:pt idx="2">
                  <c:v>1.0249999999999999</c:v>
                </c:pt>
                <c:pt idx="3">
                  <c:v>3.5200000000000005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'3. Maschinenkosten'!$D$81:$G$81</c15:sqref>
                        </c15:formulaRef>
                      </c:ext>
                    </c:extLst>
                    <c:strCache>
                      <c:ptCount val="4"/>
                      <c:pt idx="0">
                        <c:v>Motorsäge leicht</c:v>
                      </c:pt>
                      <c:pt idx="1">
                        <c:v>Forsttransporter ohne Zubehör schwer</c:v>
                      </c:pt>
                      <c:pt idx="2">
                        <c:v>Freischneidegerät gross</c:v>
                      </c:pt>
                      <c:pt idx="3">
                        <c:v>Doppeltrommelwinde 6 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FD3-4B54-A66C-32E0129BC3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80220520"/>
        <c:axId val="580220848"/>
      </c:barChart>
      <c:catAx>
        <c:axId val="580220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0220848"/>
        <c:crosses val="autoZero"/>
        <c:auto val="1"/>
        <c:lblAlgn val="ctr"/>
        <c:lblOffset val="100"/>
        <c:noMultiLvlLbl val="0"/>
      </c:catAx>
      <c:valAx>
        <c:axId val="580220848"/>
        <c:scaling>
          <c:orientation val="minMax"/>
        </c:scaling>
        <c:delete val="1"/>
        <c:axPos val="l"/>
        <c:numFmt formatCode="_(&quot;fr.&quot;* #,##0.00_);_(&quot;fr.&quot;* \(#,##0.00\);_(&quot;fr.&quot;* &quot;-&quot;??_);_(@_)" sourceLinked="1"/>
        <c:majorTickMark val="none"/>
        <c:minorTickMark val="none"/>
        <c:tickLblPos val="nextTo"/>
        <c:crossAx val="58022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Selbstkosten</a:t>
            </a:r>
            <a:endParaRPr lang="de-CH" b="1" baseline="0"/>
          </a:p>
          <a:p>
            <a:pPr>
              <a:defRPr/>
            </a:pPr>
            <a:r>
              <a:rPr lang="de-CH" baseline="0"/>
              <a:t>100 bis 1000 h.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Maschinenkosten'!$D$81</c:f>
              <c:strCache>
                <c:ptCount val="1"/>
                <c:pt idx="0">
                  <c:v>Motorsäge leicht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 Maschinenkosten'!$B$97:$C$115</c:f>
              <c:strCache>
                <c:ptCount val="19"/>
                <c:pt idx="0">
                  <c:v>100 h.</c:v>
                </c:pt>
                <c:pt idx="1">
                  <c:v>150 h.</c:v>
                </c:pt>
                <c:pt idx="2">
                  <c:v>200 h.</c:v>
                </c:pt>
                <c:pt idx="3">
                  <c:v>250 h.</c:v>
                </c:pt>
                <c:pt idx="4">
                  <c:v>300 h.</c:v>
                </c:pt>
                <c:pt idx="5">
                  <c:v>350 h.</c:v>
                </c:pt>
                <c:pt idx="6">
                  <c:v>400 h.</c:v>
                </c:pt>
                <c:pt idx="7">
                  <c:v>450 h.</c:v>
                </c:pt>
                <c:pt idx="8">
                  <c:v>500 h.</c:v>
                </c:pt>
                <c:pt idx="9">
                  <c:v>550 h.</c:v>
                </c:pt>
                <c:pt idx="10">
                  <c:v>600 h.</c:v>
                </c:pt>
                <c:pt idx="11">
                  <c:v>650 h.</c:v>
                </c:pt>
                <c:pt idx="12">
                  <c:v>700 h.</c:v>
                </c:pt>
                <c:pt idx="13">
                  <c:v>750 h.</c:v>
                </c:pt>
                <c:pt idx="14">
                  <c:v>800 h.</c:v>
                </c:pt>
                <c:pt idx="15">
                  <c:v>850 h.</c:v>
                </c:pt>
                <c:pt idx="16">
                  <c:v>900 h.</c:v>
                </c:pt>
                <c:pt idx="17">
                  <c:v>950 h.</c:v>
                </c:pt>
                <c:pt idx="18">
                  <c:v>1000 h.</c:v>
                </c:pt>
              </c:strCache>
            </c:strRef>
          </c:cat>
          <c:val>
            <c:numRef>
              <c:f>'3. Maschinenkosten'!$D$97:$D$115</c:f>
              <c:numCache>
                <c:formatCode>_("fr."* #,##0.00_);_("fr."* \(#,##0.00\);_("fr."* "-"??_);_(@_)</c:formatCode>
                <c:ptCount val="19"/>
                <c:pt idx="0">
                  <c:v>16.755333333333333</c:v>
                </c:pt>
                <c:pt idx="1">
                  <c:v>15.403555555555554</c:v>
                </c:pt>
                <c:pt idx="2">
                  <c:v>14.727666666666666</c:v>
                </c:pt>
                <c:pt idx="3">
                  <c:v>14.322133333333333</c:v>
                </c:pt>
                <c:pt idx="4">
                  <c:v>14.051777777777778</c:v>
                </c:pt>
                <c:pt idx="5">
                  <c:v>13.858666666666666</c:v>
                </c:pt>
                <c:pt idx="6">
                  <c:v>13.713833333333334</c:v>
                </c:pt>
                <c:pt idx="7">
                  <c:v>13.601185185185184</c:v>
                </c:pt>
                <c:pt idx="8">
                  <c:v>13.511066666666666</c:v>
                </c:pt>
                <c:pt idx="9">
                  <c:v>13.437333333333333</c:v>
                </c:pt>
                <c:pt idx="10">
                  <c:v>13.375888888888888</c:v>
                </c:pt>
                <c:pt idx="11">
                  <c:v>13.323897435897436</c:v>
                </c:pt>
                <c:pt idx="12">
                  <c:v>13.279333333333332</c:v>
                </c:pt>
                <c:pt idx="13">
                  <c:v>13.240711111111111</c:v>
                </c:pt>
                <c:pt idx="14">
                  <c:v>13.206916666666666</c:v>
                </c:pt>
                <c:pt idx="15">
                  <c:v>13.177098039215686</c:v>
                </c:pt>
                <c:pt idx="16">
                  <c:v>13.150592592592592</c:v>
                </c:pt>
                <c:pt idx="17">
                  <c:v>13.126877192982455</c:v>
                </c:pt>
                <c:pt idx="18">
                  <c:v>13.105533333333332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6-4169-B965-EE83F1DA67D6}"/>
            </c:ext>
          </c:extLst>
        </c:ser>
        <c:ser>
          <c:idx val="1"/>
          <c:order val="1"/>
          <c:tx>
            <c:strRef>
              <c:f>'3. Maschinenkosten'!$E$81</c:f>
              <c:strCache>
                <c:ptCount val="1"/>
                <c:pt idx="0">
                  <c:v>Forsttransporter ohne Zubehör schwer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'3. Maschinenkosten'!$B$97:$C$115</c:f>
              <c:strCache>
                <c:ptCount val="19"/>
                <c:pt idx="0">
                  <c:v>100 h.</c:v>
                </c:pt>
                <c:pt idx="1">
                  <c:v>150 h.</c:v>
                </c:pt>
                <c:pt idx="2">
                  <c:v>200 h.</c:v>
                </c:pt>
                <c:pt idx="3">
                  <c:v>250 h.</c:v>
                </c:pt>
                <c:pt idx="4">
                  <c:v>300 h.</c:v>
                </c:pt>
                <c:pt idx="5">
                  <c:v>350 h.</c:v>
                </c:pt>
                <c:pt idx="6">
                  <c:v>400 h.</c:v>
                </c:pt>
                <c:pt idx="7">
                  <c:v>450 h.</c:v>
                </c:pt>
                <c:pt idx="8">
                  <c:v>500 h.</c:v>
                </c:pt>
                <c:pt idx="9">
                  <c:v>550 h.</c:v>
                </c:pt>
                <c:pt idx="10">
                  <c:v>600 h.</c:v>
                </c:pt>
                <c:pt idx="11">
                  <c:v>650 h.</c:v>
                </c:pt>
                <c:pt idx="12">
                  <c:v>700 h.</c:v>
                </c:pt>
                <c:pt idx="13">
                  <c:v>750 h.</c:v>
                </c:pt>
                <c:pt idx="14">
                  <c:v>800 h.</c:v>
                </c:pt>
                <c:pt idx="15">
                  <c:v>850 h.</c:v>
                </c:pt>
                <c:pt idx="16">
                  <c:v>900 h.</c:v>
                </c:pt>
                <c:pt idx="17">
                  <c:v>950 h.</c:v>
                </c:pt>
                <c:pt idx="18">
                  <c:v>1000 h.</c:v>
                </c:pt>
              </c:strCache>
            </c:strRef>
          </c:cat>
          <c:val>
            <c:numRef>
              <c:f>'3. Maschinenkosten'!$E$97:$E$115</c:f>
              <c:numCache>
                <c:formatCode>_("fr."* #,##0.00_);_("fr."* \(#,##0.00\);_("fr."* "-"??_);_(@_)</c:formatCode>
                <c:ptCount val="19"/>
                <c:pt idx="0">
                  <c:v>187.68142857142857</c:v>
                </c:pt>
                <c:pt idx="1">
                  <c:v>132.95285714285714</c:v>
                </c:pt>
                <c:pt idx="2">
                  <c:v>105.58857142857143</c:v>
                </c:pt>
                <c:pt idx="3">
                  <c:v>89.17</c:v>
                </c:pt>
                <c:pt idx="4">
                  <c:v>78.224285714285713</c:v>
                </c:pt>
                <c:pt idx="5">
                  <c:v>70.405918367346942</c:v>
                </c:pt>
                <c:pt idx="6">
                  <c:v>64.542142857142863</c:v>
                </c:pt>
                <c:pt idx="7">
                  <c:v>59.981428571428566</c:v>
                </c:pt>
                <c:pt idx="8">
                  <c:v>56.332857142857144</c:v>
                </c:pt>
                <c:pt idx="9">
                  <c:v>53.347662337662335</c:v>
                </c:pt>
                <c:pt idx="10">
                  <c:v>50.86</c:v>
                </c:pt>
                <c:pt idx="11">
                  <c:v>48.755054945054944</c:v>
                </c:pt>
                <c:pt idx="12">
                  <c:v>46.950816326530614</c:v>
                </c:pt>
                <c:pt idx="13">
                  <c:v>45.387142857142855</c:v>
                </c:pt>
                <c:pt idx="14">
                  <c:v>44.018928571428575</c:v>
                </c:pt>
                <c:pt idx="15">
                  <c:v>42.811680672268906</c:v>
                </c:pt>
                <c:pt idx="16">
                  <c:v>41.738571428571426</c:v>
                </c:pt>
                <c:pt idx="17">
                  <c:v>40.778421052631579</c:v>
                </c:pt>
                <c:pt idx="18">
                  <c:v>39.914285714285711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6-4169-B965-EE83F1DA67D6}"/>
            </c:ext>
          </c:extLst>
        </c:ser>
        <c:ser>
          <c:idx val="2"/>
          <c:order val="2"/>
          <c:tx>
            <c:strRef>
              <c:f>'3. Maschinenkosten'!$F$81</c:f>
              <c:strCache>
                <c:ptCount val="1"/>
                <c:pt idx="0">
                  <c:v>Freischneidegerät gross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 Maschinenkosten'!$B$97:$C$115</c:f>
              <c:strCache>
                <c:ptCount val="19"/>
                <c:pt idx="0">
                  <c:v>100 h.</c:v>
                </c:pt>
                <c:pt idx="1">
                  <c:v>150 h.</c:v>
                </c:pt>
                <c:pt idx="2">
                  <c:v>200 h.</c:v>
                </c:pt>
                <c:pt idx="3">
                  <c:v>250 h.</c:v>
                </c:pt>
                <c:pt idx="4">
                  <c:v>300 h.</c:v>
                </c:pt>
                <c:pt idx="5">
                  <c:v>350 h.</c:v>
                </c:pt>
                <c:pt idx="6">
                  <c:v>400 h.</c:v>
                </c:pt>
                <c:pt idx="7">
                  <c:v>450 h.</c:v>
                </c:pt>
                <c:pt idx="8">
                  <c:v>500 h.</c:v>
                </c:pt>
                <c:pt idx="9">
                  <c:v>550 h.</c:v>
                </c:pt>
                <c:pt idx="10">
                  <c:v>600 h.</c:v>
                </c:pt>
                <c:pt idx="11">
                  <c:v>650 h.</c:v>
                </c:pt>
                <c:pt idx="12">
                  <c:v>700 h.</c:v>
                </c:pt>
                <c:pt idx="13">
                  <c:v>750 h.</c:v>
                </c:pt>
                <c:pt idx="14">
                  <c:v>800 h.</c:v>
                </c:pt>
                <c:pt idx="15">
                  <c:v>850 h.</c:v>
                </c:pt>
                <c:pt idx="16">
                  <c:v>900 h.</c:v>
                </c:pt>
                <c:pt idx="17">
                  <c:v>950 h.</c:v>
                </c:pt>
                <c:pt idx="18">
                  <c:v>1000 h.</c:v>
                </c:pt>
              </c:strCache>
            </c:strRef>
          </c:cat>
          <c:val>
            <c:numRef>
              <c:f>'3. Maschinenkosten'!$F$97:$F$115</c:f>
              <c:numCache>
                <c:formatCode>_("fr."* #,##0.00_);_("fr."* \(#,##0.00\);_("fr."* "-"??_);_(@_)</c:formatCode>
                <c:ptCount val="19"/>
                <c:pt idx="0">
                  <c:v>18.521208333333334</c:v>
                </c:pt>
                <c:pt idx="1">
                  <c:v>16.272472222222223</c:v>
                </c:pt>
                <c:pt idx="2">
                  <c:v>15.148104166666666</c:v>
                </c:pt>
                <c:pt idx="3">
                  <c:v>14.473483333333334</c:v>
                </c:pt>
                <c:pt idx="4">
                  <c:v>14.023736111111113</c:v>
                </c:pt>
                <c:pt idx="5">
                  <c:v>13.702488095238095</c:v>
                </c:pt>
                <c:pt idx="6">
                  <c:v>13.461552083333334</c:v>
                </c:pt>
                <c:pt idx="7">
                  <c:v>13.274157407407408</c:v>
                </c:pt>
                <c:pt idx="8">
                  <c:v>13.124241666666666</c:v>
                </c:pt>
                <c:pt idx="9">
                  <c:v>13.001583333333334</c:v>
                </c:pt>
                <c:pt idx="10">
                  <c:v>12.899368055555556</c:v>
                </c:pt>
                <c:pt idx="11">
                  <c:v>12.812878205128206</c:v>
                </c:pt>
                <c:pt idx="12">
                  <c:v>12.738744047619049</c:v>
                </c:pt>
                <c:pt idx="13">
                  <c:v>12.674494444444445</c:v>
                </c:pt>
                <c:pt idx="14">
                  <c:v>12.618276041666666</c:v>
                </c:pt>
                <c:pt idx="15">
                  <c:v>12.568671568627451</c:v>
                </c:pt>
                <c:pt idx="16">
                  <c:v>12.524578703703703</c:v>
                </c:pt>
                <c:pt idx="17">
                  <c:v>12.485127192982457</c:v>
                </c:pt>
                <c:pt idx="18">
                  <c:v>12.449620833333334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46-4169-B965-EE83F1DA67D6}"/>
            </c:ext>
          </c:extLst>
        </c:ser>
        <c:ser>
          <c:idx val="3"/>
          <c:order val="3"/>
          <c:tx>
            <c:strRef>
              <c:f>'3. Maschinenkosten'!$G$81</c:f>
              <c:strCache>
                <c:ptCount val="1"/>
                <c:pt idx="0">
                  <c:v>Doppeltrommelwinde 6 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'3. Maschinenkosten'!$B$97:$C$115</c:f>
              <c:strCache>
                <c:ptCount val="19"/>
                <c:pt idx="0">
                  <c:v>100 h.</c:v>
                </c:pt>
                <c:pt idx="1">
                  <c:v>150 h.</c:v>
                </c:pt>
                <c:pt idx="2">
                  <c:v>200 h.</c:v>
                </c:pt>
                <c:pt idx="3">
                  <c:v>250 h.</c:v>
                </c:pt>
                <c:pt idx="4">
                  <c:v>300 h.</c:v>
                </c:pt>
                <c:pt idx="5">
                  <c:v>350 h.</c:v>
                </c:pt>
                <c:pt idx="6">
                  <c:v>400 h.</c:v>
                </c:pt>
                <c:pt idx="7">
                  <c:v>450 h.</c:v>
                </c:pt>
                <c:pt idx="8">
                  <c:v>500 h.</c:v>
                </c:pt>
                <c:pt idx="9">
                  <c:v>550 h.</c:v>
                </c:pt>
                <c:pt idx="10">
                  <c:v>600 h.</c:v>
                </c:pt>
                <c:pt idx="11">
                  <c:v>650 h.</c:v>
                </c:pt>
                <c:pt idx="12">
                  <c:v>700 h.</c:v>
                </c:pt>
                <c:pt idx="13">
                  <c:v>750 h.</c:v>
                </c:pt>
                <c:pt idx="14">
                  <c:v>800 h.</c:v>
                </c:pt>
                <c:pt idx="15">
                  <c:v>850 h.</c:v>
                </c:pt>
                <c:pt idx="16">
                  <c:v>900 h.</c:v>
                </c:pt>
                <c:pt idx="17">
                  <c:v>950 h.</c:v>
                </c:pt>
                <c:pt idx="18">
                  <c:v>1000 h.</c:v>
                </c:pt>
              </c:strCache>
            </c:strRef>
          </c:cat>
          <c:val>
            <c:numRef>
              <c:f>'3. Maschinenkosten'!$G$97:$G$115</c:f>
              <c:numCache>
                <c:formatCode>_("fr."* #,##0.00_);_("fr."* \(#,##0.00\);_("fr."* "-"??_);_(@_)</c:formatCode>
                <c:ptCount val="19"/>
                <c:pt idx="0">
                  <c:v>82.39</c:v>
                </c:pt>
                <c:pt idx="1">
                  <c:v>57.016666666666673</c:v>
                </c:pt>
                <c:pt idx="2">
                  <c:v>44.330000000000005</c:v>
                </c:pt>
                <c:pt idx="3">
                  <c:v>36.718000000000004</c:v>
                </c:pt>
                <c:pt idx="4">
                  <c:v>31.643333333333334</c:v>
                </c:pt>
                <c:pt idx="5">
                  <c:v>28.018571428571427</c:v>
                </c:pt>
                <c:pt idx="6">
                  <c:v>25.3</c:v>
                </c:pt>
                <c:pt idx="7">
                  <c:v>23.185555555555556</c:v>
                </c:pt>
                <c:pt idx="8">
                  <c:v>21.494</c:v>
                </c:pt>
                <c:pt idx="9">
                  <c:v>20.11</c:v>
                </c:pt>
                <c:pt idx="10">
                  <c:v>18.956666666666667</c:v>
                </c:pt>
                <c:pt idx="11">
                  <c:v>17.98076923076923</c:v>
                </c:pt>
                <c:pt idx="12">
                  <c:v>17.144285714285715</c:v>
                </c:pt>
                <c:pt idx="13">
                  <c:v>16.419333333333334</c:v>
                </c:pt>
                <c:pt idx="14">
                  <c:v>15.785</c:v>
                </c:pt>
                <c:pt idx="15">
                  <c:v>15.22529411764706</c:v>
                </c:pt>
                <c:pt idx="16">
                  <c:v>14.727777777777778</c:v>
                </c:pt>
                <c:pt idx="17">
                  <c:v>14.28263157894737</c:v>
                </c:pt>
                <c:pt idx="18">
                  <c:v>13.882000000000001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46-4169-B965-EE83F1DA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116664"/>
        <c:axId val="567117976"/>
      </c:lineChart>
      <c:catAx>
        <c:axId val="56711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7117976"/>
        <c:crosses val="autoZero"/>
        <c:auto val="1"/>
        <c:lblAlgn val="ctr"/>
        <c:lblOffset val="100"/>
        <c:noMultiLvlLbl val="0"/>
      </c:catAx>
      <c:valAx>
        <c:axId val="56711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fr.&quot;* #,##0.00_);_(&quot;fr.&quot;* \(#,##0.00\);_(&quot;fr.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711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12" fmlaLink="$D$6" inc="50" max="2000" min="100" page="10" val="250"/>
</file>

<file path=xl/ctrlProps/ctrlProp2.xml><?xml version="1.0" encoding="utf-8"?>
<formControlPr xmlns="http://schemas.microsoft.com/office/spreadsheetml/2009/9/main" objectType="Drop" dropLines="20" dropStyle="combo" dx="22" fmlaLink="D3" fmlaRange="'4. Berechnungsdaten'!$D$4:$D$74" sel="1" val="0"/>
</file>

<file path=xl/ctrlProps/ctrlProp3.xml><?xml version="1.0" encoding="utf-8"?>
<formControlPr xmlns="http://schemas.microsoft.com/office/spreadsheetml/2009/9/main" objectType="Drop" dropLines="20" dropStyle="combo" dx="22" fmlaLink="E3" fmlaRange="'4. Berechnungsdaten'!$D$4:$D$74" sel="13" val="7"/>
</file>

<file path=xl/ctrlProps/ctrlProp4.xml><?xml version="1.0" encoding="utf-8"?>
<formControlPr xmlns="http://schemas.microsoft.com/office/spreadsheetml/2009/9/main" objectType="Drop" dropLines="20" dropStyle="combo" dx="22" fmlaLink="F3" fmlaRange="'4. Berechnungsdaten'!$D$4:$D$74" sel="6" val="0"/>
</file>

<file path=xl/ctrlProps/ctrlProp5.xml><?xml version="1.0" encoding="utf-8"?>
<formControlPr xmlns="http://schemas.microsoft.com/office/spreadsheetml/2009/9/main" objectType="Drop" dropLines="20" dropStyle="combo" dx="22" fmlaLink="G3" fmlaRange="'4. Berechnungsdaten'!$D$4:$D$74" sel="20" val="0"/>
</file>

<file path=xl/ctrlProps/ctrlProp6.xml><?xml version="1.0" encoding="utf-8"?>
<formControlPr xmlns="http://schemas.microsoft.com/office/spreadsheetml/2009/9/main" objectType="Spin" dx="12" fmlaLink="E$6" inc="50" max="2000" min="100" page="10" val="350"/>
</file>

<file path=xl/ctrlProps/ctrlProp7.xml><?xml version="1.0" encoding="utf-8"?>
<formControlPr xmlns="http://schemas.microsoft.com/office/spreadsheetml/2009/9/main" objectType="Spin" dx="12" fmlaLink="F$6" inc="50" max="2000" min="100" page="10" val="350"/>
</file>

<file path=xl/ctrlProps/ctrlProp8.xml><?xml version="1.0" encoding="utf-8"?>
<formControlPr xmlns="http://schemas.microsoft.com/office/spreadsheetml/2009/9/main" objectType="Spin" dx="12" fmlaLink="G$6" inc="50" max="2000" min="100" page="10" val="25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</xdr:row>
          <xdr:rowOff>114300</xdr:rowOff>
        </xdr:from>
        <xdr:to>
          <xdr:col>0</xdr:col>
          <xdr:colOff>6181725</xdr:colOff>
          <xdr:row>50</xdr:row>
          <xdr:rowOff>152400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3</xdr:col>
          <xdr:colOff>180975</xdr:colOff>
          <xdr:row>5</xdr:row>
          <xdr:rowOff>381000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4</xdr:col>
          <xdr:colOff>9525</xdr:colOff>
          <xdr:row>3</xdr:row>
          <xdr:rowOff>19050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219075</xdr:rowOff>
        </xdr:from>
        <xdr:to>
          <xdr:col>5</xdr:col>
          <xdr:colOff>9525</xdr:colOff>
          <xdr:row>3</xdr:row>
          <xdr:rowOff>9525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</xdr:row>
          <xdr:rowOff>209550</xdr:rowOff>
        </xdr:from>
        <xdr:to>
          <xdr:col>6</xdr:col>
          <xdr:colOff>0</xdr:colOff>
          <xdr:row>3</xdr:row>
          <xdr:rowOff>9525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209550</xdr:rowOff>
        </xdr:from>
        <xdr:to>
          <xdr:col>7</xdr:col>
          <xdr:colOff>9525</xdr:colOff>
          <xdr:row>3</xdr:row>
          <xdr:rowOff>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19050</xdr:rowOff>
        </xdr:from>
        <xdr:to>
          <xdr:col>4</xdr:col>
          <xdr:colOff>219075</xdr:colOff>
          <xdr:row>5</xdr:row>
          <xdr:rowOff>390525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219075</xdr:colOff>
          <xdr:row>5</xdr:row>
          <xdr:rowOff>390525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9525</xdr:rowOff>
        </xdr:from>
        <xdr:to>
          <xdr:col>6</xdr:col>
          <xdr:colOff>200025</xdr:colOff>
          <xdr:row>5</xdr:row>
          <xdr:rowOff>400050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</xdr:row>
      <xdr:rowOff>38100</xdr:rowOff>
    </xdr:from>
    <xdr:to>
      <xdr:col>12</xdr:col>
      <xdr:colOff>752475</xdr:colOff>
      <xdr:row>1</xdr:row>
      <xdr:rowOff>638175</xdr:rowOff>
    </xdr:to>
    <xdr:sp macro="" textlink="">
      <xdr:nvSpPr>
        <xdr:cNvPr id="4099" name="Text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 txBox="1">
          <a:spLocks noChangeArrowheads="1"/>
        </xdr:cNvSpPr>
      </xdr:nvSpPr>
      <xdr:spPr bwMode="auto">
        <a:xfrm>
          <a:off x="12896850" y="295275"/>
          <a:ext cx="942975" cy="6000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= Diesel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 = Benzin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 = Gemisch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 = Benzolfrei</a:t>
          </a:r>
        </a:p>
      </xdr:txBody>
    </xdr:sp>
    <xdr:clientData/>
  </xdr:twoCellAnchor>
  <xdr:twoCellAnchor>
    <xdr:from>
      <xdr:col>13</xdr:col>
      <xdr:colOff>66675</xdr:colOff>
      <xdr:row>1</xdr:row>
      <xdr:rowOff>38100</xdr:rowOff>
    </xdr:from>
    <xdr:to>
      <xdr:col>14</xdr:col>
      <xdr:colOff>942975</xdr:colOff>
      <xdr:row>1</xdr:row>
      <xdr:rowOff>457200</xdr:rowOff>
    </xdr:to>
    <xdr:sp macro="" textlink="">
      <xdr:nvSpPr>
        <xdr:cNvPr id="4100" name="Text 4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 txBox="1">
          <a:spLocks noChangeArrowheads="1"/>
        </xdr:cNvSpPr>
      </xdr:nvSpPr>
      <xdr:spPr bwMode="auto">
        <a:xfrm>
          <a:off x="13496925" y="295275"/>
          <a:ext cx="1114425" cy="4191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=  Motorenöl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 = 2-Takt-Gemisch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 = Kettenöl</a:t>
          </a:r>
        </a:p>
      </xdr:txBody>
    </xdr:sp>
    <xdr:clientData/>
  </xdr:twoCellAnchor>
  <xdr:twoCellAnchor>
    <xdr:from>
      <xdr:col>16</xdr:col>
      <xdr:colOff>85725</xdr:colOff>
      <xdr:row>1</xdr:row>
      <xdr:rowOff>214312</xdr:rowOff>
    </xdr:from>
    <xdr:to>
      <xdr:col>16</xdr:col>
      <xdr:colOff>657225</xdr:colOff>
      <xdr:row>1</xdr:row>
      <xdr:rowOff>500062</xdr:rowOff>
    </xdr:to>
    <xdr:sp macro="" textlink="">
      <xdr:nvSpPr>
        <xdr:cNvPr id="4101" name="Text 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 txBox="1">
          <a:spLocks noChangeArrowheads="1"/>
        </xdr:cNvSpPr>
      </xdr:nvSpPr>
      <xdr:spPr bwMode="auto">
        <a:xfrm>
          <a:off x="15706725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</xdr:txBody>
    </xdr:sp>
    <xdr:clientData/>
  </xdr:twoCellAnchor>
  <xdr:twoCellAnchor>
    <xdr:from>
      <xdr:col>3</xdr:col>
      <xdr:colOff>504825</xdr:colOff>
      <xdr:row>1</xdr:row>
      <xdr:rowOff>9525</xdr:rowOff>
    </xdr:from>
    <xdr:to>
      <xdr:col>4</xdr:col>
      <xdr:colOff>438150</xdr:colOff>
      <xdr:row>1</xdr:row>
      <xdr:rowOff>561975</xdr:rowOff>
    </xdr:to>
    <xdr:sp macro="" textlink="">
      <xdr:nvSpPr>
        <xdr:cNvPr id="4107" name="Text 1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 txBox="1">
          <a:spLocks noChangeArrowheads="1"/>
        </xdr:cNvSpPr>
      </xdr:nvSpPr>
      <xdr:spPr bwMode="auto">
        <a:xfrm>
          <a:off x="3067050" y="266700"/>
          <a:ext cx="2581275" cy="552450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Die roten Zahlen werden automatisch aus dem Blatt "2. Aktuelle Ansätze" eingesetzt.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180288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2050" cy="437463"/>
        </a:xfrm>
        <a:prstGeom prst="rect">
          <a:avLst/>
        </a:prstGeom>
      </xdr:spPr>
    </xdr:pic>
    <xdr:clientData/>
  </xdr:twoCellAnchor>
  <xdr:twoCellAnchor>
    <xdr:from>
      <xdr:col>18</xdr:col>
      <xdr:colOff>99060</xdr:colOff>
      <xdr:row>1</xdr:row>
      <xdr:rowOff>214312</xdr:rowOff>
    </xdr:from>
    <xdr:to>
      <xdr:col>18</xdr:col>
      <xdr:colOff>670560</xdr:colOff>
      <xdr:row>1</xdr:row>
      <xdr:rowOff>500062</xdr:rowOff>
    </xdr:to>
    <xdr:sp macro="" textlink="">
      <xdr:nvSpPr>
        <xdr:cNvPr id="12" name="Text 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6967835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  <a:p>
          <a:pPr algn="l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245745</xdr:colOff>
      <xdr:row>1</xdr:row>
      <xdr:rowOff>214312</xdr:rowOff>
    </xdr:from>
    <xdr:to>
      <xdr:col>20</xdr:col>
      <xdr:colOff>817245</xdr:colOff>
      <xdr:row>1</xdr:row>
      <xdr:rowOff>500062</xdr:rowOff>
    </xdr:to>
    <xdr:sp macro="" textlink="">
      <xdr:nvSpPr>
        <xdr:cNvPr id="13" name="Text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8362295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</xdr:txBody>
    </xdr:sp>
    <xdr:clientData/>
  </xdr:twoCellAnchor>
  <xdr:twoCellAnchor>
    <xdr:from>
      <xdr:col>22</xdr:col>
      <xdr:colOff>97155</xdr:colOff>
      <xdr:row>1</xdr:row>
      <xdr:rowOff>214312</xdr:rowOff>
    </xdr:from>
    <xdr:to>
      <xdr:col>22</xdr:col>
      <xdr:colOff>668655</xdr:colOff>
      <xdr:row>1</xdr:row>
      <xdr:rowOff>500062</xdr:rowOff>
    </xdr:to>
    <xdr:sp macro="" textlink="">
      <xdr:nvSpPr>
        <xdr:cNvPr id="14" name="Text 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9651980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</xdr:txBody>
    </xdr:sp>
    <xdr:clientData/>
  </xdr:twoCellAnchor>
  <xdr:twoCellAnchor>
    <xdr:from>
      <xdr:col>23</xdr:col>
      <xdr:colOff>196215</xdr:colOff>
      <xdr:row>1</xdr:row>
      <xdr:rowOff>214312</xdr:rowOff>
    </xdr:from>
    <xdr:to>
      <xdr:col>24</xdr:col>
      <xdr:colOff>510540</xdr:colOff>
      <xdr:row>1</xdr:row>
      <xdr:rowOff>500062</xdr:rowOff>
    </xdr:to>
    <xdr:sp macro="" textlink="">
      <xdr:nvSpPr>
        <xdr:cNvPr id="15" name="Text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0713065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</xdr:txBody>
    </xdr:sp>
    <xdr:clientData/>
  </xdr:twoCellAnchor>
  <xdr:twoCellAnchor>
    <xdr:from>
      <xdr:col>25</xdr:col>
      <xdr:colOff>190500</xdr:colOff>
      <xdr:row>1</xdr:row>
      <xdr:rowOff>214312</xdr:rowOff>
    </xdr:from>
    <xdr:to>
      <xdr:col>26</xdr:col>
      <xdr:colOff>504825</xdr:colOff>
      <xdr:row>1</xdr:row>
      <xdr:rowOff>500062</xdr:rowOff>
    </xdr:to>
    <xdr:sp macro="" textlink="">
      <xdr:nvSpPr>
        <xdr:cNvPr id="16" name="Text 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1678900" y="471487"/>
          <a:ext cx="571500" cy="285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 = Ja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 = Nein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104775</xdr:rowOff>
    </xdr:from>
    <xdr:to>
      <xdr:col>3</xdr:col>
      <xdr:colOff>1023730</xdr:colOff>
      <xdr:row>37</xdr:row>
      <xdr:rowOff>828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38</xdr:row>
      <xdr:rowOff>28575</xdr:rowOff>
    </xdr:from>
    <xdr:to>
      <xdr:col>3</xdr:col>
      <xdr:colOff>1029528</xdr:colOff>
      <xdr:row>57</xdr:row>
      <xdr:rowOff>94836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152400</xdr:rowOff>
    </xdr:from>
    <xdr:to>
      <xdr:col>5</xdr:col>
      <xdr:colOff>2000250</xdr:colOff>
      <xdr:row>36</xdr:row>
      <xdr:rowOff>104775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42</xdr:row>
      <xdr:rowOff>114299</xdr:rowOff>
    </xdr:from>
    <xdr:to>
      <xdr:col>5</xdr:col>
      <xdr:colOff>2057400</xdr:colOff>
      <xdr:row>67</xdr:row>
      <xdr:rowOff>114299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10</xdr:row>
      <xdr:rowOff>97549</xdr:rowOff>
    </xdr:from>
    <xdr:to>
      <xdr:col>6</xdr:col>
      <xdr:colOff>588818</xdr:colOff>
      <xdr:row>68</xdr:row>
      <xdr:rowOff>40822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62"/>
  <sheetViews>
    <sheetView showGridLines="0" showZeros="0" view="pageLayout" zoomScale="85" zoomScaleNormal="160" zoomScalePageLayoutView="85" workbookViewId="0">
      <selection activeCell="A57" sqref="A57"/>
    </sheetView>
  </sheetViews>
  <sheetFormatPr baseColWidth="10" defaultColWidth="11.42578125" defaultRowHeight="12.75" zeroHeight="1" x14ac:dyDescent="0.2"/>
  <cols>
    <col min="1" max="1" width="93.28515625" customWidth="1"/>
    <col min="2" max="6" width="11.42578125" customWidth="1"/>
    <col min="7" max="8" width="12.140625" customWidth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hidden="1" x14ac:dyDescent="0.2"/>
  </sheetData>
  <phoneticPr fontId="8" type="noConversion"/>
  <pageMargins left="0.78740157480314965" right="0.19685039370078741" top="0.47244094488188981" bottom="0.78740157480314965" header="0.59055118110236227" footer="0.51181102362204722"/>
  <pageSetup paperSize="9" orientation="portrait" horizontalDpi="360" verticalDpi="360" r:id="rId1"/>
  <headerFooter alignWithMargins="0">
    <oddHeader>&amp;L&amp;G</oddHeader>
    <oddFooter>&amp;Lwww.waldschweiz.ch&amp;R&amp;D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43" r:id="rId5">
          <objectPr defaultSize="0" r:id="rId6">
            <anchor>
              <from>
                <xdr:col>0</xdr:col>
                <xdr:colOff>0</xdr:colOff>
                <xdr:row>5</xdr:row>
                <xdr:rowOff>114300</xdr:rowOff>
              </from>
              <to>
                <xdr:col>0</xdr:col>
                <xdr:colOff>6181725</xdr:colOff>
                <xdr:row>50</xdr:row>
                <xdr:rowOff>152400</xdr:rowOff>
              </to>
            </anchor>
          </objectPr>
        </oleObject>
      </mc:Choice>
      <mc:Fallback>
        <oleObject progId="Word.Document.12" shapeId="1043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C34"/>
  <sheetViews>
    <sheetView showGridLines="0" showZeros="0" view="pageLayout" topLeftCell="A3" zoomScale="130" zoomScaleNormal="115" zoomScalePageLayoutView="130" workbookViewId="0">
      <selection activeCell="B11" sqref="B11"/>
    </sheetView>
  </sheetViews>
  <sheetFormatPr baseColWidth="10" defaultColWidth="11.42578125" defaultRowHeight="12.75" x14ac:dyDescent="0.2"/>
  <cols>
    <col min="1" max="1" width="39" style="3" customWidth="1"/>
    <col min="2" max="2" width="12.85546875" style="3" customWidth="1"/>
    <col min="3" max="3" width="16.85546875" style="15" customWidth="1"/>
    <col min="4" max="4" width="7.5703125" style="3" customWidth="1"/>
    <col min="5" max="16384" width="11.42578125" style="3"/>
  </cols>
  <sheetData>
    <row r="1" spans="1:3" ht="80.25" customHeight="1" x14ac:dyDescent="0.2">
      <c r="B1" s="79"/>
    </row>
    <row r="2" spans="1:3" ht="14.25" customHeight="1" x14ac:dyDescent="0.2">
      <c r="B2" s="165" t="s">
        <v>27</v>
      </c>
      <c r="C2" s="172" t="s">
        <v>202</v>
      </c>
    </row>
    <row r="3" spans="1:3" ht="18" customHeight="1" x14ac:dyDescent="0.25">
      <c r="A3" s="14" t="s">
        <v>49</v>
      </c>
      <c r="B3" s="14"/>
      <c r="C3" s="63">
        <v>2020</v>
      </c>
    </row>
    <row r="4" spans="1:3" x14ac:dyDescent="0.2">
      <c r="A4" s="69"/>
      <c r="B4" s="69"/>
    </row>
    <row r="5" spans="1:3" x14ac:dyDescent="0.2">
      <c r="A5" s="12" t="s">
        <v>28</v>
      </c>
      <c r="B5" s="12"/>
    </row>
    <row r="6" spans="1:3" x14ac:dyDescent="0.2">
      <c r="A6" s="115" t="s">
        <v>29</v>
      </c>
      <c r="C6" s="174" t="s">
        <v>30</v>
      </c>
    </row>
    <row r="8" spans="1:3" x14ac:dyDescent="0.2">
      <c r="A8" s="12" t="s">
        <v>31</v>
      </c>
      <c r="B8" s="12"/>
    </row>
    <row r="9" spans="1:3" x14ac:dyDescent="0.2">
      <c r="A9" s="3" t="s">
        <v>0</v>
      </c>
      <c r="C9" s="128">
        <v>1.65</v>
      </c>
    </row>
    <row r="10" spans="1:3" x14ac:dyDescent="0.2">
      <c r="A10" s="115" t="s">
        <v>32</v>
      </c>
      <c r="C10" s="128">
        <v>1.6</v>
      </c>
    </row>
    <row r="11" spans="1:3" x14ac:dyDescent="0.2">
      <c r="A11" s="115" t="s">
        <v>33</v>
      </c>
      <c r="B11" s="171" t="s">
        <v>203</v>
      </c>
      <c r="C11" s="128">
        <v>1.74</v>
      </c>
    </row>
    <row r="12" spans="1:3" x14ac:dyDescent="0.2">
      <c r="A12" s="115" t="s">
        <v>34</v>
      </c>
      <c r="B12" s="171" t="str">
        <f>IF(B11="Non","Oui","Non")</f>
        <v>Oui</v>
      </c>
      <c r="C12" s="128">
        <v>3.5</v>
      </c>
    </row>
    <row r="13" spans="1:3" x14ac:dyDescent="0.2">
      <c r="A13" s="115"/>
      <c r="B13" s="115"/>
      <c r="C13" s="3"/>
    </row>
    <row r="14" spans="1:3" x14ac:dyDescent="0.2">
      <c r="A14" s="12" t="s">
        <v>35</v>
      </c>
      <c r="B14" s="12"/>
    </row>
    <row r="15" spans="1:3" x14ac:dyDescent="0.2">
      <c r="A15" s="115" t="s">
        <v>36</v>
      </c>
      <c r="C15" s="128">
        <v>6.5</v>
      </c>
    </row>
    <row r="16" spans="1:3" x14ac:dyDescent="0.2">
      <c r="A16" s="115" t="s">
        <v>37</v>
      </c>
      <c r="C16" s="128">
        <v>6.9</v>
      </c>
    </row>
    <row r="17" spans="1:3" x14ac:dyDescent="0.2">
      <c r="A17" s="115" t="s">
        <v>38</v>
      </c>
      <c r="C17" s="128">
        <v>5.2</v>
      </c>
    </row>
    <row r="19" spans="1:3" x14ac:dyDescent="0.2">
      <c r="A19" s="12" t="s">
        <v>39</v>
      </c>
      <c r="B19" s="12"/>
    </row>
    <row r="21" spans="1:3" x14ac:dyDescent="0.2">
      <c r="A21" s="115" t="s">
        <v>40</v>
      </c>
      <c r="C21" s="114">
        <v>2</v>
      </c>
    </row>
    <row r="23" spans="1:3" x14ac:dyDescent="0.2">
      <c r="A23" s="12" t="s">
        <v>41</v>
      </c>
      <c r="B23" s="12"/>
    </row>
    <row r="24" spans="1:3" x14ac:dyDescent="0.2">
      <c r="A24" s="115" t="s">
        <v>47</v>
      </c>
      <c r="C24" s="129">
        <v>100</v>
      </c>
    </row>
    <row r="25" spans="1:3" x14ac:dyDescent="0.2">
      <c r="A25" s="115" t="s">
        <v>42</v>
      </c>
      <c r="C25" s="129">
        <v>290</v>
      </c>
    </row>
    <row r="26" spans="1:3" x14ac:dyDescent="0.2">
      <c r="A26" s="115" t="s">
        <v>46</v>
      </c>
      <c r="C26" s="114">
        <v>0.2</v>
      </c>
    </row>
    <row r="27" spans="1:3" x14ac:dyDescent="0.2">
      <c r="A27" s="115" t="s">
        <v>43</v>
      </c>
      <c r="C27" s="114">
        <v>2.8</v>
      </c>
    </row>
    <row r="28" spans="1:3" x14ac:dyDescent="0.2">
      <c r="C28" s="3"/>
    </row>
    <row r="30" spans="1:3" x14ac:dyDescent="0.2">
      <c r="A30" s="12" t="s">
        <v>45</v>
      </c>
      <c r="B30" s="12"/>
      <c r="C30" s="114">
        <v>5</v>
      </c>
    </row>
    <row r="31" spans="1:3" x14ac:dyDescent="0.2">
      <c r="C31" s="16"/>
    </row>
    <row r="32" spans="1:3" x14ac:dyDescent="0.2">
      <c r="A32" s="12" t="s">
        <v>44</v>
      </c>
      <c r="B32" s="12"/>
      <c r="C32" s="114">
        <v>5</v>
      </c>
    </row>
    <row r="33" spans="1:3" x14ac:dyDescent="0.2">
      <c r="C33" s="3"/>
    </row>
    <row r="34" spans="1:3" x14ac:dyDescent="0.2">
      <c r="A34" s="12" t="s">
        <v>48</v>
      </c>
      <c r="B34" s="12"/>
      <c r="C34" s="114">
        <v>20</v>
      </c>
    </row>
  </sheetData>
  <phoneticPr fontId="8" type="noConversion"/>
  <dataValidations count="2">
    <dataValidation type="list" allowBlank="1" showInputMessage="1" showErrorMessage="1" prompt="Non ou oui" sqref="B11" xr:uid="{BEE6EEDC-7CA3-40FF-A7D7-47BEE926C95F}">
      <formula1>"Non, Oui"</formula1>
    </dataValidation>
    <dataValidation type="custom" allowBlank="1" showInputMessage="1" showErrorMessage="1" prompt="Non ou oui" sqref="B12" xr:uid="{49139CB5-9B88-4F7D-9EF8-41FCF52D4190}">
      <formula1>IF(B11="Non","Oui","Non")</formula1>
    </dataValidation>
  </dataValidations>
  <printOptions horizontalCentered="1" verticalCentered="1"/>
  <pageMargins left="0.78740157480314965" right="0.19685039370078741" top="0.11811023622047245" bottom="0.98425196850393704" header="0.39370078740157483" footer="0.51181102362204722"/>
  <pageSetup paperSize="9" orientation="portrait" horizontalDpi="360" verticalDpi="360" r:id="rId1"/>
  <headerFooter alignWithMargins="0">
    <oddHeader xml:space="preserve">&amp;L&amp;G&amp;R&amp;"Times New Roman,Standard" </oddHeader>
    <oddFooter>&amp;Lwww.waldschweiz.ch&amp;R&amp;D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I350"/>
  <sheetViews>
    <sheetView showZeros="0" topLeftCell="B1" zoomScaleNormal="100" workbookViewId="0">
      <pane ySplit="6" topLeftCell="A33" activePane="bottomLeft" state="frozen"/>
      <selection pane="bottomLeft" activeCell="E54" sqref="E54"/>
    </sheetView>
  </sheetViews>
  <sheetFormatPr baseColWidth="10" defaultColWidth="0" defaultRowHeight="12.75" x14ac:dyDescent="0.2"/>
  <cols>
    <col min="1" max="1" width="4.7109375" style="3" customWidth="1"/>
    <col min="2" max="2" width="41" style="157" bestFit="1" customWidth="1"/>
    <col min="3" max="3" width="3.5703125" style="157" customWidth="1"/>
    <col min="4" max="4" width="39.5703125" style="157" customWidth="1"/>
    <col min="5" max="6" width="39.7109375" style="157" customWidth="1"/>
    <col min="7" max="7" width="39.42578125" style="157" customWidth="1"/>
    <col min="8" max="8" width="25.85546875" style="157" customWidth="1"/>
    <col min="9" max="9" width="5" style="115" customWidth="1"/>
    <col min="10" max="16384" width="11.42578125" style="3" hidden="1"/>
  </cols>
  <sheetData>
    <row r="1" spans="2:9" ht="63.75" customHeight="1" x14ac:dyDescent="0.25">
      <c r="B1" s="2" t="s">
        <v>66</v>
      </c>
      <c r="C1" s="3"/>
      <c r="D1" s="165" t="s">
        <v>27</v>
      </c>
      <c r="E1" s="115" t="s">
        <v>202</v>
      </c>
      <c r="F1" s="3"/>
      <c r="G1" s="3"/>
      <c r="H1" s="3"/>
      <c r="I1" s="79"/>
    </row>
    <row r="2" spans="2:9" ht="18" customHeight="1" x14ac:dyDescent="0.25">
      <c r="B2" s="2"/>
      <c r="C2" s="3"/>
      <c r="D2" s="166" t="s">
        <v>69</v>
      </c>
      <c r="E2" s="166" t="s">
        <v>70</v>
      </c>
      <c r="F2" s="166" t="s">
        <v>71</v>
      </c>
      <c r="G2" s="166" t="s">
        <v>72</v>
      </c>
      <c r="H2" s="3"/>
      <c r="I2" s="3"/>
    </row>
    <row r="3" spans="2:9" ht="20.25" customHeight="1" x14ac:dyDescent="0.2">
      <c r="B3" s="175" t="s">
        <v>50</v>
      </c>
      <c r="C3" s="83"/>
      <c r="D3" s="1">
        <v>1</v>
      </c>
      <c r="E3" s="1">
        <v>13</v>
      </c>
      <c r="F3" s="1">
        <v>6</v>
      </c>
      <c r="G3" s="1">
        <v>20</v>
      </c>
      <c r="H3" s="4" t="s">
        <v>12</v>
      </c>
      <c r="I3" s="3"/>
    </row>
    <row r="4" spans="2:9" x14ac:dyDescent="0.2">
      <c r="B4" s="92" t="s">
        <v>51</v>
      </c>
      <c r="C4" s="85"/>
      <c r="D4" s="5">
        <f>INDEX('4. Berechnungsdaten'!$C$4:$C$75,MATCH(D$3,'4. Berechnungsdaten'!$B$4:$B$75,0))</f>
        <v>1.1100000000000001</v>
      </c>
      <c r="E4" s="5">
        <f>INDEX('4. Berechnungsdaten'!$C$4:$C$75,MATCH(E$3,'4. Berechnungsdaten'!$B$4:$B$75,0))</f>
        <v>2.12</v>
      </c>
      <c r="F4" s="5">
        <f>INDEX('4. Berechnungsdaten'!$C$4:$C$75,MATCH(F$3,'4. Berechnungsdaten'!$B$4:$B$75,0))</f>
        <v>1.23</v>
      </c>
      <c r="G4" s="5">
        <f>INDEX('4. Berechnungsdaten'!$C$4:$C$75,MATCH(G$3,'4. Berechnungsdaten'!$B$4:$B$75,0))</f>
        <v>2.42</v>
      </c>
      <c r="H4" s="6"/>
      <c r="I4" s="3"/>
    </row>
    <row r="5" spans="2:9" x14ac:dyDescent="0.2">
      <c r="B5" s="92" t="s">
        <v>52</v>
      </c>
      <c r="C5" s="85"/>
      <c r="D5" s="7">
        <f>INDEX('4. Berechnungsdaten'!$E$4:$E$75,MATCH(D$3,'4. Berechnungsdaten'!$B$4:$B$75,0))</f>
        <v>0</v>
      </c>
      <c r="E5" s="7">
        <f>INDEX('4. Berechnungsdaten'!$E$4:$E$75,MATCH(E$3,'4. Berechnungsdaten'!$B$4:$B$75,0))</f>
        <v>40</v>
      </c>
      <c r="F5" s="7">
        <f>INDEX('4. Berechnungsdaten'!$E$4:$E$75,MATCH(F$3,'4. Berechnungsdaten'!$B$4:$B$75,0))</f>
        <v>0</v>
      </c>
      <c r="G5" s="7">
        <f>INDEX('4. Berechnungsdaten'!$E$4:$E$75,MATCH(G$3,'4. Berechnungsdaten'!$B$4:$B$75,0))</f>
        <v>0</v>
      </c>
      <c r="H5" s="6"/>
      <c r="I5" s="3"/>
    </row>
    <row r="6" spans="2:9" ht="32.25" customHeight="1" thickBot="1" x14ac:dyDescent="0.25">
      <c r="B6" s="116" t="s">
        <v>53</v>
      </c>
      <c r="C6" s="86"/>
      <c r="D6" s="127">
        <v>250</v>
      </c>
      <c r="E6" s="127">
        <v>350</v>
      </c>
      <c r="F6" s="127">
        <v>350</v>
      </c>
      <c r="G6" s="127">
        <v>250</v>
      </c>
      <c r="H6" s="8"/>
      <c r="I6" s="3"/>
    </row>
    <row r="7" spans="2:9" ht="13.5" thickTop="1" x14ac:dyDescent="0.2">
      <c r="B7" s="92" t="s">
        <v>54</v>
      </c>
      <c r="C7" s="85" t="s">
        <v>1</v>
      </c>
      <c r="D7" s="106">
        <f>INDEX('4. Berechnungsdaten'!$F$4:$F$75,MATCH(D$3,'4. Berechnungsdaten'!$B$4:$B$75,0))</f>
        <v>1100</v>
      </c>
      <c r="E7" s="106">
        <f>INDEX('4. Berechnungsdaten'!$F$4:$F$75,MATCH(E$3,'4. Berechnungsdaten'!$B$4:$B$75,0))</f>
        <v>75000</v>
      </c>
      <c r="F7" s="106">
        <f>INDEX('4. Berechnungsdaten'!$F$4:$F$75,MATCH(F$3,'4. Berechnungsdaten'!$B$4:$B$75,0))</f>
        <v>2050</v>
      </c>
      <c r="G7" s="106">
        <f>INDEX('4. Berechnungsdaten'!$F$4:$F$75,MATCH(G$3,'4. Berechnungsdaten'!$B$4:$B$75,0))</f>
        <v>44000</v>
      </c>
      <c r="H7" s="111">
        <f>SUM(D7:G7)</f>
        <v>122150</v>
      </c>
      <c r="I7" s="3"/>
    </row>
    <row r="8" spans="2:9" x14ac:dyDescent="0.2">
      <c r="B8" s="176" t="s">
        <v>44</v>
      </c>
      <c r="C8" s="85" t="s">
        <v>2</v>
      </c>
      <c r="D8" s="107">
        <f>INDEX('4. Berechnungsdaten'!G$4:G$75,MATCH(D$3,'4. Berechnungsdaten'!$B$4:$B$75,0))</f>
        <v>55</v>
      </c>
      <c r="E8" s="106">
        <f>INDEX('4. Berechnungsdaten'!G$4:G$75,MATCH(E$3,'4. Berechnungsdaten'!$B$4:$B$75,0))</f>
        <v>3750</v>
      </c>
      <c r="F8" s="106">
        <f>INDEX('4. Berechnungsdaten'!G$4:G$75,MATCH(F$3,'4. Berechnungsdaten'!$B$4:$B$75,0))</f>
        <v>102.5</v>
      </c>
      <c r="G8" s="106">
        <f>INDEX('4. Berechnungsdaten'!G$4:G$75,MATCH(G$3,'4. Berechnungsdaten'!$B$4:$B$75,0))</f>
        <v>2200</v>
      </c>
      <c r="H8" s="111">
        <f>SUM(D8:G8)</f>
        <v>6107.5</v>
      </c>
      <c r="I8" s="3"/>
    </row>
    <row r="9" spans="2:9" x14ac:dyDescent="0.2">
      <c r="B9" s="92" t="s">
        <v>55</v>
      </c>
      <c r="C9" s="177" t="s">
        <v>81</v>
      </c>
      <c r="D9" s="73">
        <f>INDEX('4. Berechnungsdaten'!$H$4:$H$75,MATCH(D$3,'4. Berechnungsdaten'!$B$4:$B$75,0))</f>
        <v>5</v>
      </c>
      <c r="E9" s="11">
        <f>INDEX('4. Berechnungsdaten'!$H$4:$H$75,MATCH(E$3,'4. Berechnungsdaten'!$B$4:$B$75,0))</f>
        <v>5</v>
      </c>
      <c r="F9" s="11">
        <f>INDEX('4. Berechnungsdaten'!$H$4:$H$75,MATCH(F$3,'4. Berechnungsdaten'!$B$4:$B$75,0))</f>
        <v>5</v>
      </c>
      <c r="G9" s="11">
        <f>INDEX('4. Berechnungsdaten'!$H$4:$H$75,MATCH(G$3,'4. Berechnungsdaten'!$B$4:$B$75,0))</f>
        <v>5</v>
      </c>
      <c r="H9" s="11"/>
      <c r="I9" s="3"/>
    </row>
    <row r="10" spans="2:9" x14ac:dyDescent="0.2">
      <c r="B10" s="92" t="s">
        <v>56</v>
      </c>
      <c r="C10" s="177" t="s">
        <v>82</v>
      </c>
      <c r="D10" s="167">
        <f>INDEX('4. Berechnungsdaten'!$I$4:$I$75,MATCH(D$3,'4. Berechnungsdaten'!$B$4:$B$75,0))</f>
        <v>1200</v>
      </c>
      <c r="E10" s="167">
        <f>INDEX('4. Berechnungsdaten'!$I$4:$I$75,MATCH(E$3,'4. Berechnungsdaten'!$B$4:$B$75,0))</f>
        <v>7000</v>
      </c>
      <c r="F10" s="167">
        <f>INDEX('4. Berechnungsdaten'!$I$4:$I$75,MATCH(F$3,'4. Berechnungsdaten'!$B$4:$B$75,0))</f>
        <v>1200</v>
      </c>
      <c r="G10" s="167">
        <f>INDEX('4. Berechnungsdaten'!$I$4:$I$75,MATCH(G$3,'4. Berechnungsdaten'!$B$4:$B$75,0))</f>
        <v>10000</v>
      </c>
      <c r="H10" s="6"/>
      <c r="I10" s="3"/>
    </row>
    <row r="11" spans="2:9" x14ac:dyDescent="0.2">
      <c r="B11" s="92" t="s">
        <v>57</v>
      </c>
      <c r="C11" s="177" t="s">
        <v>4</v>
      </c>
      <c r="D11" s="168">
        <f>INDEX('4. Berechnungsdaten'!$J$4:$J$75,MATCH(D$3,'4. Berechnungsdaten'!$B$4:$B$75,0))</f>
        <v>3</v>
      </c>
      <c r="E11" s="168">
        <f>INDEX('4. Berechnungsdaten'!$J$4:$J$75,MATCH(E$3,'4. Berechnungsdaten'!$B$4:$B$75,0))</f>
        <v>7</v>
      </c>
      <c r="F11" s="168">
        <f>INDEX('4. Berechnungsdaten'!$J$4:$J$75,MATCH(F$3,'4. Berechnungsdaten'!$B$4:$B$75,0))</f>
        <v>4</v>
      </c>
      <c r="G11" s="168">
        <f>INDEX('4. Berechnungsdaten'!$J$4:$J$75,MATCH(G$3,'4. Berechnungsdaten'!$B$4:$B$75,0))</f>
        <v>10</v>
      </c>
      <c r="H11" s="6"/>
      <c r="I11" s="3"/>
    </row>
    <row r="12" spans="2:9" x14ac:dyDescent="0.2">
      <c r="B12" s="92" t="s">
        <v>58</v>
      </c>
      <c r="C12" s="177" t="s">
        <v>4</v>
      </c>
      <c r="D12" s="169">
        <f>IF(D10/D6&gt;D11,D11,D10/D6)</f>
        <v>3</v>
      </c>
      <c r="E12" s="169">
        <f>IF(E10/E6&gt;E11,E11,E10/E6)</f>
        <v>7</v>
      </c>
      <c r="F12" s="169">
        <f>IF(F10/F6&gt;F11,F11,F10/F6)</f>
        <v>3.4285714285714284</v>
      </c>
      <c r="G12" s="169">
        <f>IF(G10/G6&gt;G11,G11,G10/G6)</f>
        <v>10</v>
      </c>
      <c r="H12" s="6"/>
      <c r="I12" s="3"/>
    </row>
    <row r="13" spans="2:9" x14ac:dyDescent="0.2">
      <c r="B13" s="92" t="s">
        <v>59</v>
      </c>
      <c r="C13" s="85" t="s">
        <v>5</v>
      </c>
      <c r="D13" s="6">
        <f>INDEX('4. Berechnungsdaten'!$K$4:$K$75,MATCH(D$3,'4. Berechnungsdaten'!$B$4:$B$75,0))</f>
        <v>1.2</v>
      </c>
      <c r="E13" s="6">
        <f>INDEX('4. Berechnungsdaten'!$K$4:$K$75,MATCH(E$3,'4. Berechnungsdaten'!$B$4:$B$75,0))</f>
        <v>1.1000000000000001</v>
      </c>
      <c r="F13" s="6">
        <f>INDEX('4. Berechnungsdaten'!$K$4:$K$75,MATCH(F$3,'4. Berechnungsdaten'!$B$4:$B$75,0))</f>
        <v>0.6</v>
      </c>
      <c r="G13" s="6">
        <f>INDEX('4. Berechnungsdaten'!$K$4:$K$75,MATCH(G$3,'4. Berechnungsdaten'!$B$4:$B$75,0))</f>
        <v>0.8</v>
      </c>
      <c r="H13" s="6"/>
      <c r="I13" s="3"/>
    </row>
    <row r="14" spans="2:9" x14ac:dyDescent="0.2">
      <c r="B14" s="92" t="s">
        <v>60</v>
      </c>
      <c r="C14" s="177" t="s">
        <v>3</v>
      </c>
      <c r="D14" s="106">
        <f>INDEX('4. Berechnungsdaten'!$M$4:$M$75,MATCH(D$3,'4. Berechnungsdaten'!$B$4:$B$75,0))</f>
        <v>3.5</v>
      </c>
      <c r="E14" s="106">
        <f>INDEX('4. Berechnungsdaten'!$M$4:$M$75,MATCH(E$3,'4. Berechnungsdaten'!$B$4:$B$75,0))</f>
        <v>1.65</v>
      </c>
      <c r="F14" s="106">
        <f>INDEX('4. Berechnungsdaten'!$M$4:$M$75,MATCH(F$3,'4. Berechnungsdaten'!$B$4:$B$75,0))</f>
        <v>3.5</v>
      </c>
      <c r="G14" s="106">
        <f>INDEX('4. Berechnungsdaten'!$M$4:$M$75,MATCH(G$3,'4. Berechnungsdaten'!$B$4:$B$75,0))</f>
        <v>0</v>
      </c>
      <c r="H14" s="10"/>
      <c r="I14" s="3"/>
    </row>
    <row r="15" spans="2:9" x14ac:dyDescent="0.2">
      <c r="B15" s="92" t="s">
        <v>61</v>
      </c>
      <c r="C15" s="177" t="s">
        <v>6</v>
      </c>
      <c r="D15" s="106">
        <f>INDEX('4. Berechnungsdaten'!$O$4:$O$75,MATCH(D$3,'4. Berechnungsdaten'!$B$4:$B$75,0))</f>
        <v>5.2</v>
      </c>
      <c r="E15" s="106">
        <f>INDEX('4. Berechnungsdaten'!$O$4:$O$75,MATCH(E$3,'4. Berechnungsdaten'!$B$4:$B$75,0))</f>
        <v>6.5</v>
      </c>
      <c r="F15" s="106">
        <f>INDEX('4. Berechnungsdaten'!$O$4:$O$75,MATCH(F$3,'4. Berechnungsdaten'!$B$4:$B$75,0))</f>
        <v>0</v>
      </c>
      <c r="G15" s="106">
        <f>INDEX('4. Berechnungsdaten'!$O$4:$O$75,MATCH(G$3,'4. Berechnungsdaten'!$B$4:$B$75,0))</f>
        <v>0</v>
      </c>
      <c r="H15" s="10"/>
      <c r="I15" s="3"/>
    </row>
    <row r="16" spans="2:9" x14ac:dyDescent="0.2">
      <c r="B16" s="92" t="s">
        <v>62</v>
      </c>
      <c r="C16" s="177" t="s">
        <v>83</v>
      </c>
      <c r="D16" s="181" t="str">
        <f>INDEX('4. Berechnungsdaten'!$Q$4:$Q$75,MATCH(D$3,'4. Berechnungsdaten'!$B$4:$B$75,0))</f>
        <v>55.00 fr./h</v>
      </c>
      <c r="E16" s="180" t="str">
        <f>INDEX('4. Berechnungsdaten'!$Q$4:$Q$75,MATCH(E$3,'4. Berechnungsdaten'!$B$4:$B$75,0))</f>
        <v>55.00 fr./h</v>
      </c>
      <c r="F16" s="180" t="str">
        <f>INDEX('4. Berechnungsdaten'!$Q$4:$Q$75,MATCH(F$3,'4. Berechnungsdaten'!$B$4:$B$75,0))</f>
        <v>55.00 fr./h</v>
      </c>
      <c r="G16" s="180" t="str">
        <f>INDEX('4. Berechnungsdaten'!$Q$4:$Q$75,MATCH(G$3,'4. Berechnungsdaten'!$B$4:$B$75,0))</f>
        <v>55.00 fr./h</v>
      </c>
      <c r="H16" s="10"/>
      <c r="I16" s="3"/>
    </row>
    <row r="17" spans="2:9" x14ac:dyDescent="0.2">
      <c r="B17" s="92" t="s">
        <v>63</v>
      </c>
      <c r="C17" s="177" t="s">
        <v>84</v>
      </c>
      <c r="D17" s="106">
        <f>INDEX('4. Berechnungsdaten'!$U$4:$U$75,MATCH(D$3,'4. Berechnungsdaten'!$B$4:$B$75,0))</f>
        <v>0</v>
      </c>
      <c r="E17" s="106">
        <f>INDEX('4. Berechnungsdaten'!$U$4:$U$75,MATCH(E$3,'4. Berechnungsdaten'!$B$4:$B$75,0))</f>
        <v>100</v>
      </c>
      <c r="F17" s="106">
        <f>INDEX('4. Berechnungsdaten'!$U$4:$U$75,MATCH(F$3,'4. Berechnungsdaten'!$B$4:$B$75,0))</f>
        <v>0</v>
      </c>
      <c r="G17" s="106">
        <f>INDEX('4. Berechnungsdaten'!$U$4:$U$75,MATCH(G$3,'4. Berechnungsdaten'!$B$4:$B$75,0))</f>
        <v>0</v>
      </c>
      <c r="H17" s="111">
        <f t="shared" ref="H17:H22" si="0">SUM(D17:G17)</f>
        <v>100</v>
      </c>
      <c r="I17" s="3"/>
    </row>
    <row r="18" spans="2:9" x14ac:dyDescent="0.2">
      <c r="B18" s="92" t="s">
        <v>42</v>
      </c>
      <c r="C18" s="177" t="s">
        <v>85</v>
      </c>
      <c r="D18" s="106">
        <f>INDEX('4. Berechnungsdaten'!$W$4:$W$75,MATCH(D$3,'4. Berechnungsdaten'!$B$4:$B$75,0))</f>
        <v>0</v>
      </c>
      <c r="E18" s="106">
        <f>INDEX('4. Berechnungsdaten'!$W$4:$W$75,MATCH(E$3,'4. Berechnungsdaten'!$B$4:$B$75,0))</f>
        <v>290</v>
      </c>
      <c r="F18" s="106">
        <f>INDEX('4. Berechnungsdaten'!$W$4:$W$75,MATCH(F$3,'4. Berechnungsdaten'!$B$4:$B$75,0))</f>
        <v>0</v>
      </c>
      <c r="G18" s="106">
        <f>INDEX('4. Berechnungsdaten'!$W$4:$W$75,MATCH(G$3,'4. Berechnungsdaten'!$B$4:$B$75,0))</f>
        <v>0</v>
      </c>
      <c r="H18" s="111">
        <f t="shared" si="0"/>
        <v>290</v>
      </c>
      <c r="I18" s="3"/>
    </row>
    <row r="19" spans="2:9" x14ac:dyDescent="0.2">
      <c r="B19" s="92" t="s">
        <v>64</v>
      </c>
      <c r="C19" s="177" t="s">
        <v>86</v>
      </c>
      <c r="D19" s="106">
        <f>INDEX('4. Berechnungsdaten'!$AA$4:$AA$75,MATCH(D$3,'4. Berechnungsdaten'!$B$4:$B$75,0))</f>
        <v>2.2000000000000002</v>
      </c>
      <c r="E19" s="106">
        <f>INDEX('4. Berechnungsdaten'!$AA$4:$AA$75,MATCH(E$3,'4. Berechnungsdaten'!$B$4:$B$75,0))</f>
        <v>0</v>
      </c>
      <c r="F19" s="106">
        <f>INDEX('4. Berechnungsdaten'!$AA$4:$AA$75,MATCH(F$3,'4. Berechnungsdaten'!$B$4:$B$75,0))</f>
        <v>4.0999999999999996</v>
      </c>
      <c r="G19" s="106">
        <f>INDEX('4. Berechnungsdaten'!$AA$4:$AA$75,MATCH(G$3,'4. Berechnungsdaten'!$B$4:$B$75,0))</f>
        <v>0</v>
      </c>
      <c r="H19" s="111">
        <f t="shared" si="0"/>
        <v>6.3</v>
      </c>
      <c r="I19" s="3"/>
    </row>
    <row r="20" spans="2:9" x14ac:dyDescent="0.2">
      <c r="B20" s="92" t="s">
        <v>65</v>
      </c>
      <c r="C20" s="177" t="s">
        <v>87</v>
      </c>
      <c r="D20" s="106">
        <f>INDEX('4. Berechnungsdaten'!$Y$4:$Y$75,MATCH(D$3,'4. Berechnungsdaten'!$B$4:$B$75,0))</f>
        <v>0</v>
      </c>
      <c r="E20" s="106">
        <f>INDEX('4. Berechnungsdaten'!$Y$4:$Y$75,MATCH(E$3,'4. Berechnungsdaten'!$B$4:$B$75,0))</f>
        <v>2100</v>
      </c>
      <c r="F20" s="106">
        <f>INDEX('4. Berechnungsdaten'!$Y$4:$Y$75,MATCH(F$3,'4. Berechnungsdaten'!$B$4:$B$75,0))</f>
        <v>0</v>
      </c>
      <c r="G20" s="106">
        <f>INDEX('4. Berechnungsdaten'!$Y$4:$Y$75,MATCH(G$3,'4. Berechnungsdaten'!$B$4:$B$75,0))</f>
        <v>1231.9999999999998</v>
      </c>
      <c r="H20" s="111">
        <f t="shared" si="0"/>
        <v>3332</v>
      </c>
      <c r="I20" s="3"/>
    </row>
    <row r="21" spans="2:9" x14ac:dyDescent="0.2">
      <c r="B21" s="92" t="str">
        <f>IF(OR(D21&gt;0,E21&gt;0,F21&gt;0,G21&gt;0),"Consomm. carburant par H d'utilisation",)</f>
        <v>Consomm. carburant par H d'utilisation</v>
      </c>
      <c r="C21" s="85"/>
      <c r="D21" s="108">
        <f>INDEX('4. Berechnungsdaten'!$AB$4:$AB$75,MATCH(D$3,'4. Berechnungsdaten'!$B$4:$B$75,0))</f>
        <v>1</v>
      </c>
      <c r="E21" s="108">
        <f>INDEX('4. Berechnungsdaten'!$AB$4:$AB$75,MATCH(E$3,'4. Berechnungsdaten'!$B$4:$B$75,0))</f>
        <v>4.8</v>
      </c>
      <c r="F21" s="108">
        <f>INDEX('4. Berechnungsdaten'!$AB$4:$AB$75,MATCH(F$3,'4. Berechnungsdaten'!$B$4:$B$75,0))</f>
        <v>1.5</v>
      </c>
      <c r="G21" s="108">
        <f>INDEX('4. Berechnungsdaten'!$AB$4:$AB$75,MATCH(G$3,'4. Berechnungsdaten'!$B$4:$B$75,0))</f>
        <v>0</v>
      </c>
      <c r="H21" s="108">
        <f t="shared" si="0"/>
        <v>7.3</v>
      </c>
      <c r="I21" s="3"/>
    </row>
    <row r="22" spans="2:9" x14ac:dyDescent="0.2">
      <c r="B22" s="84" t="str">
        <f>IF(OR(D22&gt;0,E22&gt;0,F22&gt;0,G22&gt;0),"Consomm. lubrifiant par H d'utilisation",)</f>
        <v>Consomm. lubrifiant par H d'utilisation</v>
      </c>
      <c r="C22" s="85"/>
      <c r="D22" s="108">
        <f>INDEX('4. Berechnungsdaten'!$AC$4:$AC$75,MATCH(D$3,'4. Berechnungsdaten'!$B$4:$B$75,0))</f>
        <v>0.5</v>
      </c>
      <c r="E22" s="108">
        <f>INDEX('4. Berechnungsdaten'!$AC$4:$AC$75,MATCH(E$3,'4. Berechnungsdaten'!$B$4:$B$75,0))</f>
        <v>0.16</v>
      </c>
      <c r="F22" s="108">
        <f>INDEX('4. Berechnungsdaten'!$AC$4:$AC$75,MATCH(F$3,'4. Berechnungsdaten'!$B$4:$B$75,0))</f>
        <v>0</v>
      </c>
      <c r="G22" s="108">
        <f>INDEX('4. Berechnungsdaten'!$AC$4:$AC$75,MATCH(G$3,'4. Berechnungsdaten'!$B$4:$B$75,0))</f>
        <v>0</v>
      </c>
      <c r="H22" s="108">
        <f t="shared" si="0"/>
        <v>0.66</v>
      </c>
      <c r="I22" s="3"/>
    </row>
    <row r="23" spans="2:9" x14ac:dyDescent="0.2">
      <c r="B23" s="84"/>
      <c r="C23" s="85"/>
      <c r="D23" s="6"/>
      <c r="E23" s="6"/>
      <c r="F23" s="6"/>
      <c r="G23" s="6"/>
      <c r="H23" s="6"/>
      <c r="I23" s="3"/>
    </row>
    <row r="24" spans="2:9" ht="13.5" thickBot="1" x14ac:dyDescent="0.25">
      <c r="B24" s="87"/>
      <c r="C24" s="86"/>
      <c r="D24" s="8"/>
      <c r="E24" s="8"/>
      <c r="F24" s="8"/>
      <c r="G24" s="8"/>
      <c r="H24" s="8"/>
      <c r="I24" s="3"/>
    </row>
    <row r="25" spans="2:9" ht="13.5" thickTop="1" x14ac:dyDescent="0.2">
      <c r="B25" s="88" t="s">
        <v>67</v>
      </c>
      <c r="C25" s="89"/>
      <c r="D25" s="6"/>
      <c r="E25" s="6"/>
      <c r="F25" s="6"/>
      <c r="G25" s="6"/>
      <c r="H25" s="6"/>
      <c r="I25" s="3"/>
    </row>
    <row r="26" spans="2:9" x14ac:dyDescent="0.2">
      <c r="B26" s="84"/>
      <c r="C26" s="85"/>
      <c r="D26" s="6"/>
      <c r="E26" s="6"/>
      <c r="F26" s="6"/>
      <c r="G26" s="6"/>
      <c r="H26" s="6"/>
      <c r="I26" s="3"/>
    </row>
    <row r="27" spans="2:9" x14ac:dyDescent="0.2">
      <c r="B27" s="92" t="s">
        <v>195</v>
      </c>
      <c r="C27" s="85"/>
      <c r="D27" s="106">
        <f>IF(D7&gt;0,(D7-D8)/D12,0)</f>
        <v>348.33333333333331</v>
      </c>
      <c r="E27" s="106">
        <f>IF(E7&gt;0,(E7-E8)/E12,0)</f>
        <v>10178.571428571429</v>
      </c>
      <c r="F27" s="106">
        <f>IF(F7&gt;0,(F7-F8)/F12,0)</f>
        <v>568.02083333333337</v>
      </c>
      <c r="G27" s="106">
        <f>IF(G7&gt;0,(G7-G8)/G12,0)</f>
        <v>4180</v>
      </c>
      <c r="H27" s="111">
        <f t="shared" ref="H27:H33" si="1">SUM(D27:G27)</f>
        <v>15274.925595238097</v>
      </c>
      <c r="I27" s="3"/>
    </row>
    <row r="28" spans="2:9" x14ac:dyDescent="0.2">
      <c r="B28" s="92" t="s">
        <v>68</v>
      </c>
      <c r="C28" s="85"/>
      <c r="D28" s="106">
        <f>(D7*D9*0.6)/100</f>
        <v>33</v>
      </c>
      <c r="E28" s="106">
        <f>(E7*E9*0.6)/100</f>
        <v>2250</v>
      </c>
      <c r="F28" s="106">
        <f>(F7*F9*0.6)/100</f>
        <v>61.5</v>
      </c>
      <c r="G28" s="106">
        <f>(G7*G9*0.6)/100</f>
        <v>1320</v>
      </c>
      <c r="H28" s="111">
        <f t="shared" si="1"/>
        <v>3664.5</v>
      </c>
      <c r="I28" s="3"/>
    </row>
    <row r="29" spans="2:9" x14ac:dyDescent="0.2">
      <c r="B29" s="84" t="str">
        <f>"Gebäudekosten ("&amp;'2. Aktuelle Ansätze'!C21&amp;" % von P, max. 6000.- / Jahr)"</f>
        <v>Gebäudekosten (2 % von P, max. 6000.- / Jahr)</v>
      </c>
      <c r="C29" s="85"/>
      <c r="D29" s="106">
        <f>INDEX('4. Berechnungsdaten'!$S$4:$S$75,MATCH(D$3,'4. Berechnungsdaten'!$B$4:$B$75,0))</f>
        <v>22</v>
      </c>
      <c r="E29" s="106">
        <f>INDEX('4. Berechnungsdaten'!$S$4:$S$75,MATCH(E$3,'4. Berechnungsdaten'!$B$4:$B$75,0))</f>
        <v>1500</v>
      </c>
      <c r="F29" s="106">
        <f>INDEX('4. Berechnungsdaten'!$S$4:$S$75,MATCH(F$3,'4. Berechnungsdaten'!$B$4:$B$75,0))</f>
        <v>41</v>
      </c>
      <c r="G29" s="106">
        <f>INDEX('4. Berechnungsdaten'!$S$4:$S$75,MATCH(G$3,'4. Berechnungsdaten'!$B$4:$B$75,0))</f>
        <v>880</v>
      </c>
      <c r="H29" s="111">
        <f t="shared" si="1"/>
        <v>2443</v>
      </c>
      <c r="I29" s="3"/>
    </row>
    <row r="30" spans="2:9" x14ac:dyDescent="0.2">
      <c r="B30" s="92" t="s">
        <v>63</v>
      </c>
      <c r="C30" s="85"/>
      <c r="D30" s="106">
        <f t="shared" ref="D30:G33" si="2">D17</f>
        <v>0</v>
      </c>
      <c r="E30" s="106">
        <f t="shared" si="2"/>
        <v>100</v>
      </c>
      <c r="F30" s="106">
        <f t="shared" si="2"/>
        <v>0</v>
      </c>
      <c r="G30" s="106">
        <f t="shared" si="2"/>
        <v>0</v>
      </c>
      <c r="H30" s="111">
        <f t="shared" si="1"/>
        <v>100</v>
      </c>
      <c r="I30" s="3"/>
    </row>
    <row r="31" spans="2:9" x14ac:dyDescent="0.2">
      <c r="B31" s="92" t="s">
        <v>42</v>
      </c>
      <c r="C31" s="85"/>
      <c r="D31" s="106">
        <f t="shared" si="2"/>
        <v>0</v>
      </c>
      <c r="E31" s="106">
        <f t="shared" si="2"/>
        <v>290</v>
      </c>
      <c r="F31" s="106">
        <f t="shared" si="2"/>
        <v>0</v>
      </c>
      <c r="G31" s="106">
        <f t="shared" si="2"/>
        <v>0</v>
      </c>
      <c r="H31" s="111">
        <f t="shared" si="1"/>
        <v>290</v>
      </c>
      <c r="I31" s="3"/>
    </row>
    <row r="32" spans="2:9" x14ac:dyDescent="0.2">
      <c r="B32" s="92" t="s">
        <v>64</v>
      </c>
      <c r="C32" s="85"/>
      <c r="D32" s="106">
        <f t="shared" si="2"/>
        <v>2.2000000000000002</v>
      </c>
      <c r="E32" s="106">
        <f t="shared" si="2"/>
        <v>0</v>
      </c>
      <c r="F32" s="106">
        <f t="shared" si="2"/>
        <v>4.0999999999999996</v>
      </c>
      <c r="G32" s="106">
        <f t="shared" si="2"/>
        <v>0</v>
      </c>
      <c r="H32" s="111">
        <f t="shared" si="1"/>
        <v>6.3</v>
      </c>
      <c r="I32" s="3"/>
    </row>
    <row r="33" spans="2:9" x14ac:dyDescent="0.2">
      <c r="B33" s="92" t="s">
        <v>73</v>
      </c>
      <c r="C33" s="85"/>
      <c r="D33" s="106">
        <f t="shared" si="2"/>
        <v>0</v>
      </c>
      <c r="E33" s="106">
        <f t="shared" si="2"/>
        <v>2100</v>
      </c>
      <c r="F33" s="106">
        <f t="shared" si="2"/>
        <v>0</v>
      </c>
      <c r="G33" s="106">
        <f t="shared" si="2"/>
        <v>1231.9999999999998</v>
      </c>
      <c r="H33" s="111">
        <f t="shared" si="1"/>
        <v>3332</v>
      </c>
      <c r="I33" s="3"/>
    </row>
    <row r="34" spans="2:9" x14ac:dyDescent="0.2">
      <c r="B34" s="84"/>
      <c r="C34" s="85"/>
      <c r="D34" s="9"/>
      <c r="E34" s="9"/>
      <c r="F34" s="106"/>
      <c r="G34" s="106"/>
      <c r="H34" s="6"/>
      <c r="I34" s="3"/>
    </row>
    <row r="35" spans="2:9" x14ac:dyDescent="0.2">
      <c r="B35" s="90" t="s">
        <v>74</v>
      </c>
      <c r="C35" s="91"/>
      <c r="D35" s="109">
        <f>SUM(D27:D33)</f>
        <v>405.5333333333333</v>
      </c>
      <c r="E35" s="109">
        <f>SUM(E27:E33)</f>
        <v>16418.571428571428</v>
      </c>
      <c r="F35" s="109">
        <f>SUM(F27:F33)</f>
        <v>674.62083333333339</v>
      </c>
      <c r="G35" s="109">
        <f>SUM(G27:G33)</f>
        <v>7612</v>
      </c>
      <c r="H35" s="110">
        <f>SUM(D35:G35)</f>
        <v>25110.725595238095</v>
      </c>
      <c r="I35" s="3"/>
    </row>
    <row r="36" spans="2:9" x14ac:dyDescent="0.2">
      <c r="B36" s="84"/>
      <c r="C36" s="85"/>
      <c r="D36" s="6"/>
      <c r="E36" s="6"/>
      <c r="F36" s="6"/>
      <c r="G36" s="6"/>
      <c r="H36" s="6"/>
      <c r="I36" s="3"/>
    </row>
    <row r="37" spans="2:9" ht="13.5" thickBot="1" x14ac:dyDescent="0.25">
      <c r="B37" s="87"/>
      <c r="C37" s="86"/>
      <c r="D37" s="8"/>
      <c r="E37" s="8"/>
      <c r="F37" s="8"/>
      <c r="G37" s="8"/>
      <c r="H37" s="8"/>
      <c r="I37" s="3"/>
    </row>
    <row r="38" spans="2:9" ht="13.5" thickTop="1" x14ac:dyDescent="0.2">
      <c r="B38" s="88" t="s">
        <v>75</v>
      </c>
      <c r="C38" s="89"/>
      <c r="D38" s="6"/>
      <c r="E38" s="6"/>
      <c r="F38" s="6"/>
      <c r="G38" s="6"/>
      <c r="H38" s="6"/>
      <c r="I38" s="3"/>
    </row>
    <row r="39" spans="2:9" x14ac:dyDescent="0.2">
      <c r="B39" s="84"/>
      <c r="C39" s="85"/>
      <c r="D39" s="6"/>
      <c r="E39" s="6"/>
      <c r="F39" s="6"/>
      <c r="G39" s="6"/>
      <c r="H39" s="6"/>
      <c r="I39" s="3"/>
    </row>
    <row r="40" spans="2:9" x14ac:dyDescent="0.2">
      <c r="B40" s="92" t="s">
        <v>76</v>
      </c>
      <c r="C40" s="85"/>
      <c r="D40" s="6"/>
      <c r="E40" s="6"/>
      <c r="F40" s="6"/>
      <c r="G40" s="6"/>
      <c r="H40" s="6"/>
      <c r="I40" s="3"/>
    </row>
    <row r="41" spans="2:9" x14ac:dyDescent="0.2">
      <c r="B41" s="92" t="s">
        <v>77</v>
      </c>
      <c r="C41" s="85"/>
      <c r="D41" s="106">
        <f t="shared" ref="D41:G42" si="3">D14*D21</f>
        <v>3.5</v>
      </c>
      <c r="E41" s="106">
        <f t="shared" si="3"/>
        <v>7.919999999999999</v>
      </c>
      <c r="F41" s="106">
        <f t="shared" si="3"/>
        <v>5.25</v>
      </c>
      <c r="G41" s="106">
        <f t="shared" si="3"/>
        <v>0</v>
      </c>
      <c r="H41" s="111">
        <f>SUM(D41:G41)</f>
        <v>16.669999999999998</v>
      </c>
      <c r="I41" s="3"/>
    </row>
    <row r="42" spans="2:9" x14ac:dyDescent="0.2">
      <c r="B42" s="92" t="s">
        <v>78</v>
      </c>
      <c r="C42" s="85"/>
      <c r="D42" s="106">
        <f t="shared" si="3"/>
        <v>2.6</v>
      </c>
      <c r="E42" s="106">
        <f>E15*E22</f>
        <v>1.04</v>
      </c>
      <c r="F42" s="106">
        <f t="shared" si="3"/>
        <v>0</v>
      </c>
      <c r="G42" s="106">
        <f t="shared" si="3"/>
        <v>0</v>
      </c>
      <c r="H42" s="111">
        <f>SUM(D42:G42)</f>
        <v>3.64</v>
      </c>
      <c r="I42" s="3"/>
    </row>
    <row r="43" spans="2:9" x14ac:dyDescent="0.2">
      <c r="B43" s="92" t="s">
        <v>79</v>
      </c>
      <c r="C43" s="85"/>
      <c r="D43" s="104">
        <f>IF(D4&lt;2,5.5,2.75)</f>
        <v>5.5</v>
      </c>
      <c r="E43" s="104">
        <f t="shared" ref="E43:G43" si="4">IF(E4&lt;2,5.5,2.75)</f>
        <v>2.75</v>
      </c>
      <c r="F43" s="104">
        <f t="shared" si="4"/>
        <v>5.5</v>
      </c>
      <c r="G43" s="104">
        <f t="shared" si="4"/>
        <v>2.75</v>
      </c>
      <c r="H43" s="111">
        <f>SUM(D43:G43)</f>
        <v>16.5</v>
      </c>
      <c r="I43" s="3"/>
    </row>
    <row r="44" spans="2:9" x14ac:dyDescent="0.2">
      <c r="B44" s="92" t="s">
        <v>80</v>
      </c>
      <c r="C44" s="85"/>
      <c r="D44" s="106">
        <f>IF(D7&gt;0,D7/D10*D13,0)</f>
        <v>1.0999999999999999</v>
      </c>
      <c r="E44" s="106">
        <f>IF(E7&gt;0,E7/E10*E13,0)</f>
        <v>11.785714285714286</v>
      </c>
      <c r="F44" s="106">
        <f>IF(F7&gt;0,F7/F10*F13,0)</f>
        <v>1.0249999999999999</v>
      </c>
      <c r="G44" s="106">
        <f>IF(G7&gt;0,G7/G10*G13,0)</f>
        <v>3.5200000000000005</v>
      </c>
      <c r="H44" s="111">
        <f>SUM(D44:G44)</f>
        <v>17.430714285714288</v>
      </c>
      <c r="I44" s="3"/>
    </row>
    <row r="45" spans="2:9" x14ac:dyDescent="0.2">
      <c r="B45" s="84"/>
      <c r="C45" s="85"/>
      <c r="D45" s="6"/>
      <c r="E45" s="6"/>
      <c r="F45" s="6"/>
      <c r="G45" s="6"/>
      <c r="H45" s="10"/>
      <c r="I45" s="3"/>
    </row>
    <row r="46" spans="2:9" x14ac:dyDescent="0.2">
      <c r="B46" s="90" t="s">
        <v>88</v>
      </c>
      <c r="C46" s="91"/>
      <c r="D46" s="110">
        <f>SUM(D41:D45)</f>
        <v>12.7</v>
      </c>
      <c r="E46" s="110">
        <f>SUM(E41:E45)</f>
        <v>23.495714285714286</v>
      </c>
      <c r="F46" s="110">
        <f>SUM(F41:F45)</f>
        <v>11.775</v>
      </c>
      <c r="G46" s="110">
        <f>SUM(G41:G45)</f>
        <v>6.2700000000000005</v>
      </c>
      <c r="H46" s="109">
        <f>SUM(D46:G46)</f>
        <v>54.24071428571429</v>
      </c>
      <c r="I46" s="3"/>
    </row>
    <row r="47" spans="2:9" x14ac:dyDescent="0.2">
      <c r="B47" s="84"/>
      <c r="C47" s="85"/>
      <c r="D47" s="6"/>
      <c r="E47" s="6"/>
      <c r="F47" s="6"/>
      <c r="G47" s="6"/>
      <c r="H47" s="6"/>
      <c r="I47" s="3"/>
    </row>
    <row r="48" spans="2:9" ht="13.5" thickBot="1" x14ac:dyDescent="0.25">
      <c r="B48" s="87"/>
      <c r="C48" s="86"/>
      <c r="D48" s="8"/>
      <c r="E48" s="8"/>
      <c r="F48" s="8"/>
      <c r="G48" s="8"/>
      <c r="H48" s="8"/>
      <c r="I48" s="3"/>
    </row>
    <row r="49" spans="2:9" ht="13.5" thickTop="1" x14ac:dyDescent="0.2">
      <c r="B49" s="88" t="s">
        <v>89</v>
      </c>
      <c r="C49" s="85"/>
      <c r="D49" s="6"/>
      <c r="E49" s="6"/>
      <c r="F49" s="6"/>
      <c r="G49" s="6"/>
      <c r="H49" s="99"/>
      <c r="I49" s="3"/>
    </row>
    <row r="50" spans="2:9" x14ac:dyDescent="0.2">
      <c r="B50" s="84"/>
      <c r="C50" s="85"/>
      <c r="D50" s="6"/>
      <c r="E50" s="6"/>
      <c r="F50" s="6"/>
      <c r="G50" s="6"/>
      <c r="H50" s="99"/>
      <c r="I50" s="3"/>
    </row>
    <row r="51" spans="2:9" x14ac:dyDescent="0.2">
      <c r="B51" s="92" t="s">
        <v>90</v>
      </c>
      <c r="C51" s="85"/>
      <c r="D51" s="167">
        <f>D6</f>
        <v>250</v>
      </c>
      <c r="E51" s="167">
        <f>E6</f>
        <v>350</v>
      </c>
      <c r="F51" s="167">
        <f>F6</f>
        <v>350</v>
      </c>
      <c r="G51" s="167">
        <f>G6</f>
        <v>250</v>
      </c>
      <c r="H51" s="99"/>
      <c r="I51" s="3"/>
    </row>
    <row r="52" spans="2:9" x14ac:dyDescent="0.2">
      <c r="B52" s="84"/>
      <c r="C52" s="85"/>
      <c r="D52" s="6"/>
      <c r="E52" s="6"/>
      <c r="F52" s="6"/>
      <c r="G52" s="6"/>
      <c r="H52" s="99"/>
      <c r="I52" s="3"/>
    </row>
    <row r="53" spans="2:9" x14ac:dyDescent="0.2">
      <c r="B53" s="92" t="s">
        <v>91</v>
      </c>
      <c r="C53" s="85"/>
      <c r="D53" s="110">
        <f>(D35/D6)+D46</f>
        <v>14.322133333333333</v>
      </c>
      <c r="E53" s="109">
        <f>(E35/E6)+E46</f>
        <v>70.405918367346942</v>
      </c>
      <c r="F53" s="109">
        <f>(F35/F6)+F46</f>
        <v>13.702488095238095</v>
      </c>
      <c r="G53" s="109">
        <f>(G35/G6)+G46</f>
        <v>36.718000000000004</v>
      </c>
      <c r="H53" s="109">
        <f>SUM(D53:G53)</f>
        <v>135.1485397959184</v>
      </c>
      <c r="I53" s="3"/>
    </row>
    <row r="54" spans="2:9" x14ac:dyDescent="0.2">
      <c r="B54" s="92" t="str">
        <f>IF(OR($D$3&lt;=11,$E$3&lt;=11,$F$3&lt;=11,$G$3&lt;=11),"Coût de revient par litre",)</f>
        <v>Coût de revient par litre</v>
      </c>
      <c r="C54" s="85"/>
      <c r="D54" s="104">
        <f>IF(D3&lt;=11,D53/D21,"")</f>
        <v>14.322133333333333</v>
      </c>
      <c r="E54" s="104" t="str">
        <f>IF(E3&lt;=11,E53/E21,"")</f>
        <v/>
      </c>
      <c r="F54" s="104">
        <f>IF(F3&lt;=11,F53/F21,"")</f>
        <v>9.1349920634920636</v>
      </c>
      <c r="G54" s="104" t="str">
        <f>IF(G3&lt;=11,G53/G21,"")</f>
        <v/>
      </c>
      <c r="H54" s="100"/>
      <c r="I54" s="3"/>
    </row>
    <row r="55" spans="2:9" ht="13.5" thickBot="1" x14ac:dyDescent="0.25">
      <c r="B55" s="87"/>
      <c r="C55" s="86"/>
      <c r="D55" s="8"/>
      <c r="E55" s="8"/>
      <c r="F55" s="8"/>
      <c r="G55" s="8"/>
      <c r="H55" s="101"/>
      <c r="I55" s="3"/>
    </row>
    <row r="56" spans="2:9" ht="13.5" thickTop="1" x14ac:dyDescent="0.2">
      <c r="B56" s="88" t="s">
        <v>92</v>
      </c>
      <c r="C56" s="85"/>
      <c r="D56" s="82"/>
      <c r="E56" s="6"/>
      <c r="F56" s="6"/>
      <c r="G56" s="6"/>
      <c r="H56" s="99"/>
      <c r="I56" s="3"/>
    </row>
    <row r="57" spans="2:9" x14ac:dyDescent="0.2">
      <c r="B57" s="84"/>
      <c r="C57" s="85"/>
      <c r="D57" s="6"/>
      <c r="E57" s="6"/>
      <c r="F57" s="6"/>
      <c r="G57" s="6"/>
      <c r="H57" s="99"/>
      <c r="I57" s="3"/>
    </row>
    <row r="58" spans="2:9" x14ac:dyDescent="0.2">
      <c r="B58" s="92" t="s">
        <v>93</v>
      </c>
      <c r="C58" s="85"/>
      <c r="D58" s="111">
        <f t="shared" ref="D58:G59" si="5">D53</f>
        <v>14.322133333333333</v>
      </c>
      <c r="E58" s="111">
        <f t="shared" si="5"/>
        <v>70.405918367346942</v>
      </c>
      <c r="F58" s="111">
        <f t="shared" si="5"/>
        <v>13.702488095238095</v>
      </c>
      <c r="G58" s="111">
        <f t="shared" si="5"/>
        <v>36.718000000000004</v>
      </c>
      <c r="H58" s="109">
        <f>SUM(D58:G58)</f>
        <v>135.1485397959184</v>
      </c>
      <c r="I58" s="3"/>
    </row>
    <row r="59" spans="2:9" x14ac:dyDescent="0.2">
      <c r="B59" s="92" t="s">
        <v>94</v>
      </c>
      <c r="C59" s="85"/>
      <c r="D59" s="98">
        <f t="shared" si="5"/>
        <v>14.322133333333333</v>
      </c>
      <c r="E59" s="81" t="str">
        <f t="shared" si="5"/>
        <v/>
      </c>
      <c r="F59" s="112">
        <f t="shared" si="5"/>
        <v>9.1349920634920636</v>
      </c>
      <c r="G59" s="112" t="str">
        <f t="shared" si="5"/>
        <v/>
      </c>
      <c r="H59" s="102"/>
      <c r="I59" s="3"/>
    </row>
    <row r="60" spans="2:9" x14ac:dyDescent="0.2">
      <c r="B60" s="96" t="str">
        <f>"+"&amp;'2. Aktuelle Ansätze'!C34&amp;"% Gewinn- &amp; Risikozuschlag"</f>
        <v>+20% Gewinn- &amp; Risikozuschlag</v>
      </c>
      <c r="C60" s="85"/>
      <c r="D60" s="111">
        <f>D58*'2. Aktuelle Ansätze'!$C$34/100</f>
        <v>2.8644266666666671</v>
      </c>
      <c r="E60" s="106">
        <f>E58*'2. Aktuelle Ansätze'!$C$34/100</f>
        <v>14.081183673469388</v>
      </c>
      <c r="F60" s="106">
        <f>F58*'2. Aktuelle Ansätze'!$C$34/100</f>
        <v>2.7404976190476189</v>
      </c>
      <c r="G60" s="106">
        <f>G58*'2. Aktuelle Ansätze'!$C$34/100</f>
        <v>7.3436000000000012</v>
      </c>
      <c r="H60" s="109">
        <f>SUM(D60:G60)</f>
        <v>27.029707959183678</v>
      </c>
      <c r="I60" s="3"/>
    </row>
    <row r="61" spans="2:9" x14ac:dyDescent="0.2">
      <c r="B61" s="84"/>
      <c r="C61" s="85"/>
      <c r="D61" s="6"/>
      <c r="E61" s="6"/>
      <c r="F61" s="6"/>
      <c r="G61" s="6"/>
      <c r="H61" s="99"/>
      <c r="I61" s="3"/>
    </row>
    <row r="62" spans="2:9" x14ac:dyDescent="0.2">
      <c r="B62" s="90" t="s">
        <v>205</v>
      </c>
      <c r="C62" s="85"/>
      <c r="D62" s="110">
        <f>D58+D60</f>
        <v>17.18656</v>
      </c>
      <c r="E62" s="110">
        <f>E58+E60</f>
        <v>84.487102040816325</v>
      </c>
      <c r="F62" s="110">
        <f>F58+F60</f>
        <v>16.442985714285715</v>
      </c>
      <c r="G62" s="110">
        <f>G58+G60</f>
        <v>44.061600000000006</v>
      </c>
      <c r="H62" s="109">
        <f>SUM(D62:G62)</f>
        <v>162.17824775510203</v>
      </c>
      <c r="I62" s="3"/>
    </row>
    <row r="63" spans="2:9" ht="13.5" thickBot="1" x14ac:dyDescent="0.25">
      <c r="B63" s="93" t="str">
        <f>IF(OR($D$3&lt;=11,$E$3&lt;=11,$F$3&lt;=11,$G$3&lt;=11),"Taux d'indemnisation par litre",)</f>
        <v>Taux d'indemnisation par litre</v>
      </c>
      <c r="C63" s="94"/>
      <c r="D63" s="105">
        <f>IF(D3&lt;=11,D59+D60,"")</f>
        <v>17.18656</v>
      </c>
      <c r="E63" s="95" t="str">
        <f>IF(E3&lt;=11,E59+E60,"")</f>
        <v/>
      </c>
      <c r="F63" s="113">
        <f>IF(F3&lt;=11,F59+F60,"")</f>
        <v>11.875489682539683</v>
      </c>
      <c r="G63" s="113" t="str">
        <f>IF(G3&lt;=11,G59+G60,"")</f>
        <v/>
      </c>
      <c r="H63" s="103"/>
      <c r="I63" s="3"/>
    </row>
    <row r="64" spans="2:9" x14ac:dyDescent="0.2">
      <c r="B64" s="115"/>
      <c r="C64" s="115"/>
      <c r="D64" s="115"/>
      <c r="E64" s="115"/>
      <c r="F64" s="115"/>
      <c r="G64" s="115"/>
      <c r="H64" s="141"/>
      <c r="I64" s="3"/>
    </row>
    <row r="65" spans="1:9" x14ac:dyDescent="0.2">
      <c r="A65" s="115"/>
      <c r="B65" s="115"/>
      <c r="C65" s="115"/>
      <c r="D65" s="115"/>
      <c r="E65" s="115"/>
      <c r="F65" s="115"/>
      <c r="G65" s="115"/>
      <c r="H65" s="141"/>
      <c r="I65" s="3"/>
    </row>
    <row r="66" spans="1:9" x14ac:dyDescent="0.2">
      <c r="A66" s="115"/>
      <c r="B66" s="115"/>
      <c r="C66" s="115"/>
      <c r="D66" s="115"/>
      <c r="E66" s="115"/>
      <c r="F66" s="115"/>
      <c r="G66" s="115"/>
      <c r="H66" s="141"/>
      <c r="I66" s="3"/>
    </row>
    <row r="67" spans="1:9" x14ac:dyDescent="0.2">
      <c r="A67" s="115"/>
      <c r="B67" s="115"/>
      <c r="C67" s="115"/>
      <c r="D67" s="115"/>
      <c r="E67" s="115"/>
      <c r="F67" s="115"/>
      <c r="G67" s="115"/>
      <c r="H67" s="141"/>
      <c r="I67" s="3"/>
    </row>
    <row r="68" spans="1:9" x14ac:dyDescent="0.2">
      <c r="A68" s="115"/>
      <c r="B68" s="115"/>
      <c r="C68" s="115"/>
      <c r="D68" s="115"/>
      <c r="E68" s="115"/>
      <c r="F68" s="115"/>
      <c r="G68" s="115"/>
      <c r="H68" s="141"/>
      <c r="I68" s="3"/>
    </row>
    <row r="69" spans="1:9" x14ac:dyDescent="0.2">
      <c r="A69" s="115"/>
      <c r="B69" s="115"/>
      <c r="C69" s="115"/>
      <c r="D69" s="115"/>
      <c r="E69" s="115"/>
      <c r="F69" s="115"/>
      <c r="G69" s="115"/>
      <c r="H69" s="141"/>
      <c r="I69" s="3"/>
    </row>
    <row r="70" spans="1:9" x14ac:dyDescent="0.2">
      <c r="A70" s="115"/>
      <c r="B70" s="115"/>
      <c r="C70" s="115"/>
      <c r="D70" s="115"/>
      <c r="E70" s="115"/>
      <c r="F70" s="115"/>
      <c r="G70" s="115"/>
      <c r="H70" s="141"/>
      <c r="I70" s="3"/>
    </row>
    <row r="71" spans="1:9" x14ac:dyDescent="0.2">
      <c r="A71" s="115"/>
      <c r="B71" s="115"/>
      <c r="C71" s="115"/>
      <c r="D71" s="115"/>
      <c r="E71" s="115"/>
      <c r="F71" s="115"/>
      <c r="G71" s="115"/>
      <c r="H71" s="141"/>
      <c r="I71" s="3"/>
    </row>
    <row r="72" spans="1:9" x14ac:dyDescent="0.2">
      <c r="A72" s="115"/>
      <c r="B72" s="115"/>
      <c r="C72" s="115"/>
      <c r="D72" s="115"/>
      <c r="E72" s="115"/>
      <c r="F72" s="115"/>
      <c r="G72" s="115"/>
      <c r="H72" s="141"/>
      <c r="I72" s="3"/>
    </row>
    <row r="73" spans="1:9" x14ac:dyDescent="0.2">
      <c r="A73" s="115"/>
      <c r="B73" s="115"/>
      <c r="C73" s="115"/>
      <c r="D73" s="115"/>
      <c r="E73" s="115"/>
      <c r="F73" s="115"/>
      <c r="G73" s="115"/>
      <c r="H73" s="141"/>
      <c r="I73" s="3"/>
    </row>
    <row r="74" spans="1:9" x14ac:dyDescent="0.2">
      <c r="A74" s="115"/>
      <c r="B74" s="115"/>
      <c r="C74" s="115"/>
      <c r="D74" s="115"/>
      <c r="E74" s="115"/>
      <c r="F74" s="115"/>
      <c r="G74" s="115"/>
      <c r="H74" s="141"/>
      <c r="I74" s="3"/>
    </row>
    <row r="75" spans="1:9" x14ac:dyDescent="0.2">
      <c r="A75" s="115"/>
      <c r="B75" s="115"/>
      <c r="C75" s="115"/>
      <c r="D75" s="115"/>
      <c r="E75" s="115"/>
      <c r="F75" s="115"/>
      <c r="G75" s="115"/>
      <c r="H75" s="141"/>
      <c r="I75" s="3"/>
    </row>
    <row r="76" spans="1:9" x14ac:dyDescent="0.2">
      <c r="A76" s="115"/>
      <c r="B76" s="115"/>
      <c r="C76" s="115"/>
      <c r="D76" s="115"/>
      <c r="E76" s="115"/>
      <c r="F76" s="115"/>
      <c r="G76" s="115"/>
      <c r="H76" s="141"/>
      <c r="I76" s="3"/>
    </row>
    <row r="77" spans="1:9" x14ac:dyDescent="0.2">
      <c r="A77" s="115"/>
      <c r="H77" s="158"/>
      <c r="I77" s="3"/>
    </row>
    <row r="78" spans="1:9" x14ac:dyDescent="0.2">
      <c r="A78" s="115"/>
      <c r="H78" s="158"/>
      <c r="I78" s="3"/>
    </row>
    <row r="79" spans="1:9" x14ac:dyDescent="0.2">
      <c r="A79" s="115"/>
      <c r="H79" s="158"/>
      <c r="I79" s="3"/>
    </row>
    <row r="80" spans="1:9" x14ac:dyDescent="0.2">
      <c r="A80" s="115"/>
      <c r="B80" s="159" t="s">
        <v>11</v>
      </c>
      <c r="H80" s="158"/>
      <c r="I80" s="3"/>
    </row>
    <row r="81" spans="1:9" x14ac:dyDescent="0.2">
      <c r="A81" s="115"/>
      <c r="D81" s="157" t="str">
        <f>INDEX('4. Berechnungsdaten'!$D$4:$D$74,MATCH('3. Maschinenkosten'!D$3,'4. Berechnungsdaten'!$B$4:$B$74))</f>
        <v>Motorsäge leicht</v>
      </c>
      <c r="E81" s="157" t="str">
        <f>INDEX('4. Berechnungsdaten'!$D$4:$D$74,MATCH('3. Maschinenkosten'!E$3,'4. Berechnungsdaten'!$B$4:$B$74))</f>
        <v>Forsttransporter ohne Zubehör schwer</v>
      </c>
      <c r="F81" s="157" t="str">
        <f>INDEX('4. Berechnungsdaten'!$D$4:$D$74,MATCH('3. Maschinenkosten'!F$3,'4. Berechnungsdaten'!$B$4:$B$74))</f>
        <v>Freischneidegerät gross</v>
      </c>
      <c r="G81" s="157" t="str">
        <f>INDEX('4. Berechnungsdaten'!$D$4:$D$74,MATCH('3. Maschinenkosten'!G$3,'4. Berechnungsdaten'!$B$4:$B$74))</f>
        <v>Doppeltrommelwinde 6 t</v>
      </c>
      <c r="H81" s="158" t="s">
        <v>12</v>
      </c>
      <c r="I81" s="3"/>
    </row>
    <row r="82" spans="1:9" x14ac:dyDescent="0.2">
      <c r="A82" s="115"/>
      <c r="B82" s="157" t="s">
        <v>8</v>
      </c>
      <c r="D82" s="160">
        <f t="shared" ref="D82:H88" si="6">D27</f>
        <v>348.33333333333331</v>
      </c>
      <c r="E82" s="160">
        <f t="shared" si="6"/>
        <v>10178.571428571429</v>
      </c>
      <c r="F82" s="160">
        <f t="shared" si="6"/>
        <v>568.02083333333337</v>
      </c>
      <c r="G82" s="160">
        <f t="shared" si="6"/>
        <v>4180</v>
      </c>
      <c r="H82" s="160">
        <f t="shared" si="6"/>
        <v>15274.925595238097</v>
      </c>
      <c r="I82" s="3"/>
    </row>
    <row r="83" spans="1:9" x14ac:dyDescent="0.2">
      <c r="A83" s="115"/>
      <c r="B83" s="157" t="s">
        <v>13</v>
      </c>
      <c r="D83" s="160">
        <f t="shared" si="6"/>
        <v>33</v>
      </c>
      <c r="E83" s="160">
        <f t="shared" si="6"/>
        <v>2250</v>
      </c>
      <c r="F83" s="160">
        <f t="shared" si="6"/>
        <v>61.5</v>
      </c>
      <c r="G83" s="160">
        <f t="shared" si="6"/>
        <v>1320</v>
      </c>
      <c r="H83" s="160">
        <f t="shared" si="6"/>
        <v>3664.5</v>
      </c>
      <c r="I83" s="3"/>
    </row>
    <row r="84" spans="1:9" x14ac:dyDescent="0.2">
      <c r="A84" s="115"/>
      <c r="B84" s="157" t="s">
        <v>14</v>
      </c>
      <c r="D84" s="160">
        <f t="shared" si="6"/>
        <v>22</v>
      </c>
      <c r="E84" s="160">
        <f t="shared" si="6"/>
        <v>1500</v>
      </c>
      <c r="F84" s="160">
        <f t="shared" si="6"/>
        <v>41</v>
      </c>
      <c r="G84" s="160">
        <f t="shared" si="6"/>
        <v>880</v>
      </c>
      <c r="H84" s="160">
        <f t="shared" si="6"/>
        <v>2443</v>
      </c>
      <c r="I84" s="3"/>
    </row>
    <row r="85" spans="1:9" x14ac:dyDescent="0.2">
      <c r="A85" s="115"/>
      <c r="B85" s="157" t="s">
        <v>15</v>
      </c>
      <c r="D85" s="160">
        <f t="shared" si="6"/>
        <v>0</v>
      </c>
      <c r="E85" s="160">
        <f t="shared" si="6"/>
        <v>100</v>
      </c>
      <c r="F85" s="160">
        <f t="shared" si="6"/>
        <v>0</v>
      </c>
      <c r="G85" s="160">
        <f t="shared" si="6"/>
        <v>0</v>
      </c>
      <c r="H85" s="160">
        <f t="shared" si="6"/>
        <v>100</v>
      </c>
      <c r="I85" s="3"/>
    </row>
    <row r="86" spans="1:9" x14ac:dyDescent="0.2">
      <c r="A86" s="115"/>
      <c r="B86" s="157" t="s">
        <v>7</v>
      </c>
      <c r="D86" s="160">
        <f t="shared" si="6"/>
        <v>0</v>
      </c>
      <c r="E86" s="160">
        <f t="shared" si="6"/>
        <v>290</v>
      </c>
      <c r="F86" s="160">
        <f t="shared" si="6"/>
        <v>0</v>
      </c>
      <c r="G86" s="160">
        <f t="shared" si="6"/>
        <v>0</v>
      </c>
      <c r="H86" s="160">
        <f t="shared" si="6"/>
        <v>290</v>
      </c>
      <c r="I86" s="3"/>
    </row>
    <row r="87" spans="1:9" x14ac:dyDescent="0.2">
      <c r="A87" s="115"/>
      <c r="B87" s="157" t="s">
        <v>16</v>
      </c>
      <c r="D87" s="160">
        <f t="shared" si="6"/>
        <v>2.2000000000000002</v>
      </c>
      <c r="E87" s="160">
        <f t="shared" si="6"/>
        <v>0</v>
      </c>
      <c r="F87" s="160">
        <f t="shared" si="6"/>
        <v>4.0999999999999996</v>
      </c>
      <c r="G87" s="160">
        <f t="shared" si="6"/>
        <v>0</v>
      </c>
      <c r="H87" s="160">
        <f t="shared" si="6"/>
        <v>6.3</v>
      </c>
      <c r="I87" s="3"/>
    </row>
    <row r="88" spans="1:9" x14ac:dyDescent="0.2">
      <c r="A88" s="115"/>
      <c r="B88" s="157" t="s">
        <v>17</v>
      </c>
      <c r="D88" s="160">
        <f t="shared" si="6"/>
        <v>0</v>
      </c>
      <c r="E88" s="160">
        <f t="shared" si="6"/>
        <v>2100</v>
      </c>
      <c r="F88" s="160">
        <f t="shared" si="6"/>
        <v>0</v>
      </c>
      <c r="G88" s="160">
        <f t="shared" si="6"/>
        <v>1231.9999999999998</v>
      </c>
      <c r="H88" s="160">
        <f t="shared" si="6"/>
        <v>3332</v>
      </c>
      <c r="I88" s="3"/>
    </row>
    <row r="89" spans="1:9" x14ac:dyDescent="0.2">
      <c r="A89" s="115"/>
      <c r="D89" s="160"/>
      <c r="E89" s="160"/>
      <c r="F89" s="160"/>
      <c r="G89" s="160"/>
      <c r="H89" s="160"/>
      <c r="I89" s="3"/>
    </row>
    <row r="90" spans="1:9" x14ac:dyDescent="0.2">
      <c r="A90" s="115"/>
      <c r="B90" s="157" t="s">
        <v>9</v>
      </c>
      <c r="D90" s="160">
        <f t="shared" ref="D90:H93" si="7">D41</f>
        <v>3.5</v>
      </c>
      <c r="E90" s="160">
        <f t="shared" si="7"/>
        <v>7.919999999999999</v>
      </c>
      <c r="F90" s="160">
        <f t="shared" si="7"/>
        <v>5.25</v>
      </c>
      <c r="G90" s="160">
        <f t="shared" si="7"/>
        <v>0</v>
      </c>
      <c r="H90" s="160">
        <f t="shared" si="7"/>
        <v>16.669999999999998</v>
      </c>
      <c r="I90" s="3"/>
    </row>
    <row r="91" spans="1:9" x14ac:dyDescent="0.2">
      <c r="A91" s="115"/>
      <c r="B91" s="157" t="s">
        <v>10</v>
      </c>
      <c r="D91" s="160">
        <f t="shared" si="7"/>
        <v>2.6</v>
      </c>
      <c r="E91" s="160">
        <f t="shared" si="7"/>
        <v>1.04</v>
      </c>
      <c r="F91" s="160">
        <f t="shared" si="7"/>
        <v>0</v>
      </c>
      <c r="G91" s="160">
        <f t="shared" si="7"/>
        <v>0</v>
      </c>
      <c r="H91" s="160">
        <f t="shared" si="7"/>
        <v>3.64</v>
      </c>
      <c r="I91" s="3"/>
    </row>
    <row r="92" spans="1:9" x14ac:dyDescent="0.2">
      <c r="A92" s="115"/>
      <c r="B92" s="157" t="s">
        <v>18</v>
      </c>
      <c r="D92" s="160">
        <f t="shared" si="7"/>
        <v>5.5</v>
      </c>
      <c r="E92" s="160">
        <f t="shared" si="7"/>
        <v>2.75</v>
      </c>
      <c r="F92" s="160">
        <f t="shared" si="7"/>
        <v>5.5</v>
      </c>
      <c r="G92" s="160">
        <f t="shared" si="7"/>
        <v>2.75</v>
      </c>
      <c r="H92" s="160">
        <f t="shared" si="7"/>
        <v>16.5</v>
      </c>
      <c r="I92" s="3"/>
    </row>
    <row r="93" spans="1:9" x14ac:dyDescent="0.2">
      <c r="A93" s="115"/>
      <c r="B93" s="157" t="s">
        <v>19</v>
      </c>
      <c r="D93" s="160">
        <f t="shared" si="7"/>
        <v>1.0999999999999999</v>
      </c>
      <c r="E93" s="160">
        <f t="shared" si="7"/>
        <v>11.785714285714286</v>
      </c>
      <c r="F93" s="160">
        <f t="shared" si="7"/>
        <v>1.0249999999999999</v>
      </c>
      <c r="G93" s="160">
        <f t="shared" si="7"/>
        <v>3.5200000000000005</v>
      </c>
      <c r="H93" s="160">
        <f t="shared" si="7"/>
        <v>17.430714285714288</v>
      </c>
      <c r="I93" s="3"/>
    </row>
    <row r="94" spans="1:9" x14ac:dyDescent="0.2">
      <c r="A94" s="115"/>
      <c r="D94" s="160"/>
      <c r="E94" s="160"/>
      <c r="F94" s="160"/>
      <c r="G94" s="160"/>
      <c r="H94" s="160"/>
      <c r="I94" s="3"/>
    </row>
    <row r="95" spans="1:9" x14ac:dyDescent="0.2">
      <c r="A95" s="115"/>
      <c r="B95" s="157" t="s">
        <v>20</v>
      </c>
      <c r="D95" s="161">
        <f>D53</f>
        <v>14.322133333333333</v>
      </c>
      <c r="E95" s="161">
        <f>E53</f>
        <v>70.405918367346942</v>
      </c>
      <c r="F95" s="161">
        <f>F53</f>
        <v>13.702488095238095</v>
      </c>
      <c r="G95" s="161">
        <f>G53</f>
        <v>36.718000000000004</v>
      </c>
      <c r="H95" s="161">
        <f>H53</f>
        <v>135.1485397959184</v>
      </c>
      <c r="I95" s="3"/>
    </row>
    <row r="96" spans="1:9" x14ac:dyDescent="0.2">
      <c r="A96" s="115"/>
      <c r="D96" s="160"/>
      <c r="E96" s="160"/>
      <c r="F96" s="160"/>
      <c r="G96" s="160"/>
      <c r="H96" s="160"/>
      <c r="I96" s="3"/>
    </row>
    <row r="97" spans="1:9" x14ac:dyDescent="0.2">
      <c r="A97" s="115"/>
      <c r="B97" s="162">
        <v>100</v>
      </c>
      <c r="D97" s="160">
        <f t="shared" ref="D97:H106" si="8">(D$35/$B97)+D$46</f>
        <v>16.755333333333333</v>
      </c>
      <c r="E97" s="160">
        <f t="shared" si="8"/>
        <v>187.68142857142857</v>
      </c>
      <c r="F97" s="160">
        <f t="shared" si="8"/>
        <v>18.521208333333334</v>
      </c>
      <c r="G97" s="160">
        <f t="shared" si="8"/>
        <v>82.39</v>
      </c>
      <c r="H97" s="160">
        <f t="shared" si="8"/>
        <v>305.34797023809523</v>
      </c>
      <c r="I97" s="3"/>
    </row>
    <row r="98" spans="1:9" x14ac:dyDescent="0.2">
      <c r="A98" s="115"/>
      <c r="B98" s="162">
        <v>150</v>
      </c>
      <c r="D98" s="160">
        <f t="shared" si="8"/>
        <v>15.403555555555554</v>
      </c>
      <c r="E98" s="160">
        <f t="shared" si="8"/>
        <v>132.95285714285714</v>
      </c>
      <c r="F98" s="160">
        <f t="shared" si="8"/>
        <v>16.272472222222223</v>
      </c>
      <c r="G98" s="160">
        <f t="shared" si="8"/>
        <v>57.016666666666673</v>
      </c>
      <c r="H98" s="160">
        <f t="shared" si="8"/>
        <v>221.64555158730158</v>
      </c>
      <c r="I98" s="3"/>
    </row>
    <row r="99" spans="1:9" x14ac:dyDescent="0.2">
      <c r="A99" s="115"/>
      <c r="B99" s="162">
        <v>200</v>
      </c>
      <c r="D99" s="160">
        <f t="shared" si="8"/>
        <v>14.727666666666666</v>
      </c>
      <c r="E99" s="160">
        <f t="shared" si="8"/>
        <v>105.58857142857143</v>
      </c>
      <c r="F99" s="160">
        <f t="shared" si="8"/>
        <v>15.148104166666666</v>
      </c>
      <c r="G99" s="160">
        <f t="shared" si="8"/>
        <v>44.330000000000005</v>
      </c>
      <c r="H99" s="160">
        <f t="shared" si="8"/>
        <v>179.79434226190477</v>
      </c>
      <c r="I99" s="3"/>
    </row>
    <row r="100" spans="1:9" x14ac:dyDescent="0.2">
      <c r="A100" s="115"/>
      <c r="B100" s="162">
        <v>250</v>
      </c>
      <c r="D100" s="160">
        <f t="shared" si="8"/>
        <v>14.322133333333333</v>
      </c>
      <c r="E100" s="160">
        <f t="shared" si="8"/>
        <v>89.17</v>
      </c>
      <c r="F100" s="160">
        <f t="shared" si="8"/>
        <v>14.473483333333334</v>
      </c>
      <c r="G100" s="160">
        <f t="shared" si="8"/>
        <v>36.718000000000004</v>
      </c>
      <c r="H100" s="160">
        <f t="shared" si="8"/>
        <v>154.68361666666667</v>
      </c>
      <c r="I100" s="3"/>
    </row>
    <row r="101" spans="1:9" x14ac:dyDescent="0.2">
      <c r="A101" s="115"/>
      <c r="B101" s="162">
        <v>300</v>
      </c>
      <c r="D101" s="160">
        <f t="shared" si="8"/>
        <v>14.051777777777778</v>
      </c>
      <c r="E101" s="160">
        <f t="shared" si="8"/>
        <v>78.224285714285713</v>
      </c>
      <c r="F101" s="160">
        <f t="shared" si="8"/>
        <v>14.023736111111113</v>
      </c>
      <c r="G101" s="160">
        <f t="shared" si="8"/>
        <v>31.643333333333334</v>
      </c>
      <c r="H101" s="160">
        <f t="shared" si="8"/>
        <v>137.94313293650794</v>
      </c>
      <c r="I101" s="3"/>
    </row>
    <row r="102" spans="1:9" x14ac:dyDescent="0.2">
      <c r="A102" s="115"/>
      <c r="B102" s="162">
        <v>350</v>
      </c>
      <c r="D102" s="160">
        <f t="shared" si="8"/>
        <v>13.858666666666666</v>
      </c>
      <c r="E102" s="160">
        <f t="shared" si="8"/>
        <v>70.405918367346942</v>
      </c>
      <c r="F102" s="160">
        <f t="shared" si="8"/>
        <v>13.702488095238095</v>
      </c>
      <c r="G102" s="160">
        <f t="shared" si="8"/>
        <v>28.018571428571427</v>
      </c>
      <c r="H102" s="160">
        <f t="shared" si="8"/>
        <v>125.98564455782314</v>
      </c>
      <c r="I102" s="3"/>
    </row>
    <row r="103" spans="1:9" x14ac:dyDescent="0.2">
      <c r="A103" s="115"/>
      <c r="B103" s="162">
        <v>400</v>
      </c>
      <c r="D103" s="160">
        <f t="shared" si="8"/>
        <v>13.713833333333334</v>
      </c>
      <c r="E103" s="160">
        <f t="shared" si="8"/>
        <v>64.542142857142863</v>
      </c>
      <c r="F103" s="160">
        <f t="shared" si="8"/>
        <v>13.461552083333334</v>
      </c>
      <c r="G103" s="160">
        <f t="shared" si="8"/>
        <v>25.3</v>
      </c>
      <c r="H103" s="160">
        <f t="shared" si="8"/>
        <v>117.01752827380952</v>
      </c>
      <c r="I103" s="3"/>
    </row>
    <row r="104" spans="1:9" x14ac:dyDescent="0.2">
      <c r="A104" s="115"/>
      <c r="B104" s="162">
        <v>450</v>
      </c>
      <c r="D104" s="160">
        <f t="shared" si="8"/>
        <v>13.601185185185184</v>
      </c>
      <c r="E104" s="160">
        <f t="shared" si="8"/>
        <v>59.981428571428566</v>
      </c>
      <c r="F104" s="160">
        <f t="shared" si="8"/>
        <v>13.274157407407408</v>
      </c>
      <c r="G104" s="160">
        <f t="shared" si="8"/>
        <v>23.185555555555556</v>
      </c>
      <c r="H104" s="160">
        <f t="shared" si="8"/>
        <v>110.04232671957672</v>
      </c>
      <c r="I104" s="3"/>
    </row>
    <row r="105" spans="1:9" x14ac:dyDescent="0.2">
      <c r="A105" s="115"/>
      <c r="B105" s="162">
        <v>500</v>
      </c>
      <c r="D105" s="160">
        <f t="shared" si="8"/>
        <v>13.511066666666666</v>
      </c>
      <c r="E105" s="160">
        <f t="shared" si="8"/>
        <v>56.332857142857144</v>
      </c>
      <c r="F105" s="160">
        <f t="shared" si="8"/>
        <v>13.124241666666666</v>
      </c>
      <c r="G105" s="160">
        <f t="shared" si="8"/>
        <v>21.494</v>
      </c>
      <c r="H105" s="160">
        <f t="shared" si="8"/>
        <v>104.46216547619048</v>
      </c>
      <c r="I105" s="3"/>
    </row>
    <row r="106" spans="1:9" x14ac:dyDescent="0.2">
      <c r="A106" s="115"/>
      <c r="B106" s="162">
        <v>550</v>
      </c>
      <c r="D106" s="160">
        <f t="shared" si="8"/>
        <v>13.437333333333333</v>
      </c>
      <c r="E106" s="160">
        <f t="shared" si="8"/>
        <v>53.347662337662335</v>
      </c>
      <c r="F106" s="160">
        <f t="shared" si="8"/>
        <v>13.001583333333334</v>
      </c>
      <c r="G106" s="160">
        <f t="shared" si="8"/>
        <v>20.11</v>
      </c>
      <c r="H106" s="160">
        <f t="shared" si="8"/>
        <v>99.896579004328999</v>
      </c>
      <c r="I106" s="3"/>
    </row>
    <row r="107" spans="1:9" x14ac:dyDescent="0.2">
      <c r="A107" s="115"/>
      <c r="B107" s="162">
        <v>600</v>
      </c>
      <c r="D107" s="160">
        <f t="shared" ref="D107:H115" si="9">(D$35/$B107)+D$46</f>
        <v>13.375888888888888</v>
      </c>
      <c r="E107" s="160">
        <f t="shared" si="9"/>
        <v>50.86</v>
      </c>
      <c r="F107" s="160">
        <f t="shared" si="9"/>
        <v>12.899368055555556</v>
      </c>
      <c r="G107" s="160">
        <f t="shared" si="9"/>
        <v>18.956666666666667</v>
      </c>
      <c r="H107" s="160">
        <f t="shared" si="9"/>
        <v>96.091923611111113</v>
      </c>
    </row>
    <row r="108" spans="1:9" x14ac:dyDescent="0.2">
      <c r="A108" s="115"/>
      <c r="B108" s="162">
        <v>650</v>
      </c>
      <c r="D108" s="160">
        <f t="shared" si="9"/>
        <v>13.323897435897436</v>
      </c>
      <c r="E108" s="160">
        <f t="shared" si="9"/>
        <v>48.755054945054944</v>
      </c>
      <c r="F108" s="160">
        <f t="shared" si="9"/>
        <v>12.812878205128206</v>
      </c>
      <c r="G108" s="160">
        <f t="shared" si="9"/>
        <v>17.98076923076923</v>
      </c>
      <c r="H108" s="160">
        <f t="shared" si="9"/>
        <v>92.872599816849828</v>
      </c>
    </row>
    <row r="109" spans="1:9" x14ac:dyDescent="0.2">
      <c r="A109" s="115"/>
      <c r="B109" s="162">
        <v>700</v>
      </c>
      <c r="D109" s="160">
        <f t="shared" si="9"/>
        <v>13.279333333333332</v>
      </c>
      <c r="E109" s="160">
        <f t="shared" si="9"/>
        <v>46.950816326530614</v>
      </c>
      <c r="F109" s="160">
        <f t="shared" si="9"/>
        <v>12.738744047619049</v>
      </c>
      <c r="G109" s="160">
        <f t="shared" si="9"/>
        <v>17.144285714285715</v>
      </c>
      <c r="H109" s="160">
        <f t="shared" si="9"/>
        <v>90.113179421768706</v>
      </c>
    </row>
    <row r="110" spans="1:9" x14ac:dyDescent="0.2">
      <c r="A110" s="115"/>
      <c r="B110" s="162">
        <v>750</v>
      </c>
      <c r="D110" s="160">
        <f t="shared" si="9"/>
        <v>13.240711111111111</v>
      </c>
      <c r="E110" s="160">
        <f t="shared" si="9"/>
        <v>45.387142857142855</v>
      </c>
      <c r="F110" s="160">
        <f t="shared" si="9"/>
        <v>12.674494444444445</v>
      </c>
      <c r="G110" s="160">
        <f t="shared" si="9"/>
        <v>16.419333333333334</v>
      </c>
      <c r="H110" s="160">
        <f t="shared" si="9"/>
        <v>87.721681746031749</v>
      </c>
    </row>
    <row r="111" spans="1:9" x14ac:dyDescent="0.2">
      <c r="A111" s="115"/>
      <c r="B111" s="162">
        <v>800</v>
      </c>
      <c r="D111" s="160">
        <f t="shared" si="9"/>
        <v>13.206916666666666</v>
      </c>
      <c r="E111" s="160">
        <f t="shared" si="9"/>
        <v>44.018928571428575</v>
      </c>
      <c r="F111" s="160">
        <f t="shared" si="9"/>
        <v>12.618276041666666</v>
      </c>
      <c r="G111" s="160">
        <f t="shared" si="9"/>
        <v>15.785</v>
      </c>
      <c r="H111" s="160">
        <f t="shared" si="9"/>
        <v>85.629121279761904</v>
      </c>
    </row>
    <row r="112" spans="1:9" x14ac:dyDescent="0.2">
      <c r="A112" s="115"/>
      <c r="B112" s="162">
        <v>850</v>
      </c>
      <c r="D112" s="160">
        <f t="shared" si="9"/>
        <v>13.177098039215686</v>
      </c>
      <c r="E112" s="160">
        <f t="shared" si="9"/>
        <v>42.811680672268906</v>
      </c>
      <c r="F112" s="160">
        <f t="shared" si="9"/>
        <v>12.568671568627451</v>
      </c>
      <c r="G112" s="160">
        <f t="shared" si="9"/>
        <v>15.22529411764706</v>
      </c>
      <c r="H112" s="160">
        <f t="shared" si="9"/>
        <v>83.782744397759103</v>
      </c>
    </row>
    <row r="113" spans="1:8" x14ac:dyDescent="0.2">
      <c r="A113" s="115"/>
      <c r="B113" s="162">
        <v>900</v>
      </c>
      <c r="D113" s="160">
        <f t="shared" si="9"/>
        <v>13.150592592592592</v>
      </c>
      <c r="E113" s="160">
        <f t="shared" si="9"/>
        <v>41.738571428571426</v>
      </c>
      <c r="F113" s="160">
        <f t="shared" si="9"/>
        <v>12.524578703703703</v>
      </c>
      <c r="G113" s="160">
        <f t="shared" si="9"/>
        <v>14.727777777777778</v>
      </c>
      <c r="H113" s="160">
        <f t="shared" si="9"/>
        <v>82.141520502645506</v>
      </c>
    </row>
    <row r="114" spans="1:8" x14ac:dyDescent="0.2">
      <c r="A114" s="115"/>
      <c r="B114" s="162">
        <v>950</v>
      </c>
      <c r="D114" s="160">
        <f t="shared" si="9"/>
        <v>13.126877192982455</v>
      </c>
      <c r="E114" s="160">
        <f t="shared" si="9"/>
        <v>40.778421052631579</v>
      </c>
      <c r="F114" s="160">
        <f t="shared" si="9"/>
        <v>12.485127192982457</v>
      </c>
      <c r="G114" s="160">
        <f t="shared" si="9"/>
        <v>14.28263157894737</v>
      </c>
      <c r="H114" s="160">
        <f t="shared" si="9"/>
        <v>80.673057017543869</v>
      </c>
    </row>
    <row r="115" spans="1:8" x14ac:dyDescent="0.2">
      <c r="A115" s="115"/>
      <c r="B115" s="162">
        <v>1000</v>
      </c>
      <c r="D115" s="160">
        <f t="shared" si="9"/>
        <v>13.105533333333332</v>
      </c>
      <c r="E115" s="160">
        <f t="shared" si="9"/>
        <v>39.914285714285711</v>
      </c>
      <c r="F115" s="160">
        <f t="shared" si="9"/>
        <v>12.449620833333334</v>
      </c>
      <c r="G115" s="160">
        <f t="shared" si="9"/>
        <v>13.882000000000001</v>
      </c>
      <c r="H115" s="160">
        <f t="shared" si="9"/>
        <v>79.351439880952384</v>
      </c>
    </row>
    <row r="116" spans="1:8" x14ac:dyDescent="0.2">
      <c r="A116" s="115"/>
    </row>
    <row r="117" spans="1:8" x14ac:dyDescent="0.2">
      <c r="A117" s="115"/>
    </row>
    <row r="118" spans="1:8" x14ac:dyDescent="0.2">
      <c r="A118" s="115"/>
    </row>
    <row r="119" spans="1:8" x14ac:dyDescent="0.2">
      <c r="A119" s="115"/>
    </row>
    <row r="120" spans="1:8" x14ac:dyDescent="0.2">
      <c r="A120" s="115"/>
    </row>
    <row r="121" spans="1:8" x14ac:dyDescent="0.2">
      <c r="A121" s="115"/>
    </row>
    <row r="122" spans="1:8" x14ac:dyDescent="0.2">
      <c r="A122" s="115"/>
    </row>
    <row r="123" spans="1:8" x14ac:dyDescent="0.2">
      <c r="A123" s="115"/>
    </row>
    <row r="124" spans="1:8" x14ac:dyDescent="0.2">
      <c r="A124" s="115"/>
    </row>
    <row r="125" spans="1:8" x14ac:dyDescent="0.2">
      <c r="A125" s="115"/>
    </row>
    <row r="126" spans="1:8" x14ac:dyDescent="0.2">
      <c r="A126" s="115"/>
    </row>
    <row r="127" spans="1:8" x14ac:dyDescent="0.2">
      <c r="A127" s="115"/>
    </row>
    <row r="128" spans="1:8" x14ac:dyDescent="0.2">
      <c r="A128" s="115"/>
    </row>
    <row r="129" spans="1:1" x14ac:dyDescent="0.2">
      <c r="A129" s="115"/>
    </row>
    <row r="130" spans="1:1" x14ac:dyDescent="0.2">
      <c r="A130" s="115"/>
    </row>
    <row r="131" spans="1:1" x14ac:dyDescent="0.2">
      <c r="A131" s="115"/>
    </row>
    <row r="132" spans="1:1" x14ac:dyDescent="0.2">
      <c r="A132" s="115"/>
    </row>
    <row r="133" spans="1:1" x14ac:dyDescent="0.2">
      <c r="A133" s="115"/>
    </row>
    <row r="134" spans="1:1" x14ac:dyDescent="0.2">
      <c r="A134" s="115"/>
    </row>
    <row r="135" spans="1:1" x14ac:dyDescent="0.2">
      <c r="A135" s="115"/>
    </row>
    <row r="136" spans="1:1" x14ac:dyDescent="0.2">
      <c r="A136" s="115"/>
    </row>
    <row r="137" spans="1:1" x14ac:dyDescent="0.2">
      <c r="A137" s="115"/>
    </row>
    <row r="138" spans="1:1" x14ac:dyDescent="0.2">
      <c r="A138" s="115"/>
    </row>
    <row r="139" spans="1:1" x14ac:dyDescent="0.2">
      <c r="A139" s="115"/>
    </row>
    <row r="140" spans="1:1" x14ac:dyDescent="0.2">
      <c r="A140" s="115"/>
    </row>
    <row r="141" spans="1:1" x14ac:dyDescent="0.2">
      <c r="A141" s="115"/>
    </row>
    <row r="142" spans="1:1" x14ac:dyDescent="0.2">
      <c r="A142" s="115"/>
    </row>
    <row r="143" spans="1:1" x14ac:dyDescent="0.2">
      <c r="A143" s="115"/>
    </row>
    <row r="144" spans="1:1" x14ac:dyDescent="0.2">
      <c r="A144" s="115"/>
    </row>
    <row r="145" spans="1:1" x14ac:dyDescent="0.2">
      <c r="A145" s="115"/>
    </row>
    <row r="146" spans="1:1" x14ac:dyDescent="0.2">
      <c r="A146" s="115"/>
    </row>
    <row r="147" spans="1:1" x14ac:dyDescent="0.2">
      <c r="A147" s="115"/>
    </row>
    <row r="148" spans="1:1" x14ac:dyDescent="0.2">
      <c r="A148" s="115"/>
    </row>
    <row r="149" spans="1:1" x14ac:dyDescent="0.2">
      <c r="A149" s="115"/>
    </row>
    <row r="150" spans="1:1" x14ac:dyDescent="0.2">
      <c r="A150" s="115"/>
    </row>
    <row r="151" spans="1:1" x14ac:dyDescent="0.2">
      <c r="A151" s="115"/>
    </row>
    <row r="152" spans="1:1" x14ac:dyDescent="0.2">
      <c r="A152" s="115"/>
    </row>
    <row r="153" spans="1:1" x14ac:dyDescent="0.2">
      <c r="A153" s="115"/>
    </row>
    <row r="154" spans="1:1" x14ac:dyDescent="0.2">
      <c r="A154" s="115"/>
    </row>
    <row r="155" spans="1:1" x14ac:dyDescent="0.2">
      <c r="A155" s="115"/>
    </row>
    <row r="156" spans="1:1" x14ac:dyDescent="0.2">
      <c r="A156" s="115"/>
    </row>
    <row r="157" spans="1:1" x14ac:dyDescent="0.2">
      <c r="A157" s="115"/>
    </row>
    <row r="158" spans="1:1" x14ac:dyDescent="0.2">
      <c r="A158" s="115"/>
    </row>
    <row r="159" spans="1:1" x14ac:dyDescent="0.2">
      <c r="A159" s="115"/>
    </row>
    <row r="160" spans="1:1" x14ac:dyDescent="0.2">
      <c r="A160" s="115"/>
    </row>
    <row r="161" spans="1:1" x14ac:dyDescent="0.2">
      <c r="A161" s="115"/>
    </row>
    <row r="162" spans="1:1" x14ac:dyDescent="0.2">
      <c r="A162" s="115"/>
    </row>
    <row r="163" spans="1:1" x14ac:dyDescent="0.2">
      <c r="A163" s="115"/>
    </row>
    <row r="164" spans="1:1" x14ac:dyDescent="0.2">
      <c r="A164" s="115"/>
    </row>
    <row r="165" spans="1:1" x14ac:dyDescent="0.2">
      <c r="A165" s="115"/>
    </row>
    <row r="166" spans="1:1" x14ac:dyDescent="0.2">
      <c r="A166" s="115"/>
    </row>
    <row r="167" spans="1:1" x14ac:dyDescent="0.2">
      <c r="A167" s="115"/>
    </row>
    <row r="168" spans="1:1" x14ac:dyDescent="0.2">
      <c r="A168" s="115"/>
    </row>
    <row r="169" spans="1:1" x14ac:dyDescent="0.2">
      <c r="A169" s="115"/>
    </row>
    <row r="170" spans="1:1" x14ac:dyDescent="0.2">
      <c r="A170" s="115"/>
    </row>
    <row r="171" spans="1:1" x14ac:dyDescent="0.2">
      <c r="A171" s="115"/>
    </row>
    <row r="172" spans="1:1" x14ac:dyDescent="0.2">
      <c r="A172" s="115"/>
    </row>
    <row r="173" spans="1:1" x14ac:dyDescent="0.2">
      <c r="A173" s="115"/>
    </row>
    <row r="174" spans="1:1" x14ac:dyDescent="0.2">
      <c r="A174" s="115"/>
    </row>
    <row r="175" spans="1:1" x14ac:dyDescent="0.2">
      <c r="A175" s="115"/>
    </row>
    <row r="176" spans="1:1" x14ac:dyDescent="0.2">
      <c r="A176" s="115"/>
    </row>
    <row r="177" spans="1:1" x14ac:dyDescent="0.2">
      <c r="A177" s="115"/>
    </row>
    <row r="178" spans="1:1" x14ac:dyDescent="0.2">
      <c r="A178" s="115"/>
    </row>
    <row r="179" spans="1:1" x14ac:dyDescent="0.2">
      <c r="A179" s="115"/>
    </row>
    <row r="180" spans="1:1" x14ac:dyDescent="0.2">
      <c r="A180" s="115"/>
    </row>
    <row r="181" spans="1:1" x14ac:dyDescent="0.2">
      <c r="A181" s="115"/>
    </row>
    <row r="182" spans="1:1" x14ac:dyDescent="0.2">
      <c r="A182" s="115"/>
    </row>
    <row r="183" spans="1:1" x14ac:dyDescent="0.2">
      <c r="A183" s="115"/>
    </row>
    <row r="184" spans="1:1" x14ac:dyDescent="0.2">
      <c r="A184" s="115"/>
    </row>
    <row r="185" spans="1:1" x14ac:dyDescent="0.2">
      <c r="A185" s="115"/>
    </row>
    <row r="186" spans="1:1" x14ac:dyDescent="0.2">
      <c r="A186" s="115"/>
    </row>
    <row r="187" spans="1:1" x14ac:dyDescent="0.2">
      <c r="A187" s="115"/>
    </row>
    <row r="188" spans="1:1" x14ac:dyDescent="0.2">
      <c r="A188" s="115"/>
    </row>
    <row r="189" spans="1:1" x14ac:dyDescent="0.2">
      <c r="A189" s="115"/>
    </row>
    <row r="190" spans="1:1" x14ac:dyDescent="0.2">
      <c r="A190" s="115"/>
    </row>
    <row r="191" spans="1:1" x14ac:dyDescent="0.2">
      <c r="A191" s="115"/>
    </row>
    <row r="192" spans="1:1" x14ac:dyDescent="0.2">
      <c r="A192" s="115"/>
    </row>
    <row r="193" spans="1:1" x14ac:dyDescent="0.2">
      <c r="A193" s="115"/>
    </row>
    <row r="194" spans="1:1" x14ac:dyDescent="0.2">
      <c r="A194" s="115"/>
    </row>
    <row r="195" spans="1:1" x14ac:dyDescent="0.2">
      <c r="A195" s="115"/>
    </row>
    <row r="196" spans="1:1" x14ac:dyDescent="0.2">
      <c r="A196" s="115"/>
    </row>
    <row r="197" spans="1:1" x14ac:dyDescent="0.2">
      <c r="A197" s="115"/>
    </row>
    <row r="198" spans="1:1" x14ac:dyDescent="0.2">
      <c r="A198" s="115"/>
    </row>
    <row r="199" spans="1:1" x14ac:dyDescent="0.2">
      <c r="A199" s="115"/>
    </row>
    <row r="200" spans="1:1" x14ac:dyDescent="0.2">
      <c r="A200" s="115"/>
    </row>
    <row r="201" spans="1:1" x14ac:dyDescent="0.2">
      <c r="A201" s="115"/>
    </row>
    <row r="202" spans="1:1" x14ac:dyDescent="0.2">
      <c r="A202" s="115"/>
    </row>
    <row r="203" spans="1:1" x14ac:dyDescent="0.2">
      <c r="A203" s="115"/>
    </row>
    <row r="204" spans="1:1" x14ac:dyDescent="0.2">
      <c r="A204" s="115"/>
    </row>
    <row r="205" spans="1:1" x14ac:dyDescent="0.2">
      <c r="A205" s="115"/>
    </row>
    <row r="206" spans="1:1" x14ac:dyDescent="0.2">
      <c r="A206" s="115"/>
    </row>
    <row r="207" spans="1:1" x14ac:dyDescent="0.2">
      <c r="A207" s="115"/>
    </row>
    <row r="208" spans="1:1" x14ac:dyDescent="0.2">
      <c r="A208" s="115"/>
    </row>
    <row r="209" spans="1:1" x14ac:dyDescent="0.2">
      <c r="A209" s="115"/>
    </row>
    <row r="210" spans="1:1" x14ac:dyDescent="0.2">
      <c r="A210" s="115"/>
    </row>
    <row r="211" spans="1:1" x14ac:dyDescent="0.2">
      <c r="A211" s="115"/>
    </row>
    <row r="212" spans="1:1" x14ac:dyDescent="0.2">
      <c r="A212" s="115"/>
    </row>
    <row r="213" spans="1:1" x14ac:dyDescent="0.2">
      <c r="A213" s="115"/>
    </row>
    <row r="214" spans="1:1" x14ac:dyDescent="0.2">
      <c r="A214" s="115"/>
    </row>
    <row r="215" spans="1:1" x14ac:dyDescent="0.2">
      <c r="A215" s="115"/>
    </row>
    <row r="216" spans="1:1" x14ac:dyDescent="0.2">
      <c r="A216" s="115"/>
    </row>
    <row r="217" spans="1:1" x14ac:dyDescent="0.2">
      <c r="A217" s="115"/>
    </row>
    <row r="218" spans="1:1" x14ac:dyDescent="0.2">
      <c r="A218" s="115"/>
    </row>
    <row r="219" spans="1:1" x14ac:dyDescent="0.2">
      <c r="A219" s="115"/>
    </row>
    <row r="220" spans="1:1" x14ac:dyDescent="0.2">
      <c r="A220" s="115"/>
    </row>
    <row r="221" spans="1:1" x14ac:dyDescent="0.2">
      <c r="A221" s="115"/>
    </row>
    <row r="222" spans="1:1" x14ac:dyDescent="0.2">
      <c r="A222" s="115"/>
    </row>
    <row r="223" spans="1:1" x14ac:dyDescent="0.2">
      <c r="A223" s="115"/>
    </row>
    <row r="224" spans="1:1" x14ac:dyDescent="0.2">
      <c r="A224" s="115"/>
    </row>
    <row r="225" spans="1:1" x14ac:dyDescent="0.2">
      <c r="A225" s="115"/>
    </row>
    <row r="226" spans="1:1" x14ac:dyDescent="0.2">
      <c r="A226" s="115"/>
    </row>
    <row r="227" spans="1:1" x14ac:dyDescent="0.2">
      <c r="A227" s="115"/>
    </row>
    <row r="228" spans="1:1" x14ac:dyDescent="0.2">
      <c r="A228" s="115"/>
    </row>
    <row r="229" spans="1:1" x14ac:dyDescent="0.2">
      <c r="A229" s="115"/>
    </row>
    <row r="230" spans="1:1" x14ac:dyDescent="0.2">
      <c r="A230" s="115"/>
    </row>
    <row r="231" spans="1:1" x14ac:dyDescent="0.2">
      <c r="A231" s="115"/>
    </row>
    <row r="232" spans="1:1" x14ac:dyDescent="0.2">
      <c r="A232" s="115"/>
    </row>
    <row r="233" spans="1:1" x14ac:dyDescent="0.2">
      <c r="A233" s="115"/>
    </row>
    <row r="234" spans="1:1" x14ac:dyDescent="0.2">
      <c r="A234" s="115"/>
    </row>
    <row r="235" spans="1:1" x14ac:dyDescent="0.2">
      <c r="A235" s="115"/>
    </row>
    <row r="236" spans="1:1" x14ac:dyDescent="0.2">
      <c r="A236" s="115"/>
    </row>
    <row r="237" spans="1:1" x14ac:dyDescent="0.2">
      <c r="A237" s="115"/>
    </row>
    <row r="238" spans="1:1" x14ac:dyDescent="0.2">
      <c r="A238" s="115"/>
    </row>
    <row r="239" spans="1:1" x14ac:dyDescent="0.2">
      <c r="A239" s="115"/>
    </row>
    <row r="240" spans="1:1" x14ac:dyDescent="0.2">
      <c r="A240" s="115"/>
    </row>
    <row r="241" spans="1:1" x14ac:dyDescent="0.2">
      <c r="A241" s="115"/>
    </row>
    <row r="242" spans="1:1" x14ac:dyDescent="0.2">
      <c r="A242" s="115"/>
    </row>
    <row r="243" spans="1:1" x14ac:dyDescent="0.2">
      <c r="A243" s="115"/>
    </row>
    <row r="244" spans="1:1" x14ac:dyDescent="0.2">
      <c r="A244" s="115"/>
    </row>
    <row r="245" spans="1:1" x14ac:dyDescent="0.2">
      <c r="A245" s="115"/>
    </row>
    <row r="246" spans="1:1" x14ac:dyDescent="0.2">
      <c r="A246" s="115"/>
    </row>
    <row r="247" spans="1:1" x14ac:dyDescent="0.2">
      <c r="A247" s="115"/>
    </row>
    <row r="248" spans="1:1" x14ac:dyDescent="0.2">
      <c r="A248" s="115"/>
    </row>
    <row r="249" spans="1:1" x14ac:dyDescent="0.2">
      <c r="A249" s="115"/>
    </row>
    <row r="250" spans="1:1" x14ac:dyDescent="0.2">
      <c r="A250" s="115"/>
    </row>
    <row r="251" spans="1:1" x14ac:dyDescent="0.2">
      <c r="A251" s="115"/>
    </row>
    <row r="252" spans="1:1" x14ac:dyDescent="0.2">
      <c r="A252" s="115"/>
    </row>
    <row r="253" spans="1:1" x14ac:dyDescent="0.2">
      <c r="A253" s="115"/>
    </row>
    <row r="254" spans="1:1" x14ac:dyDescent="0.2">
      <c r="A254" s="115"/>
    </row>
    <row r="255" spans="1:1" x14ac:dyDescent="0.2">
      <c r="A255" s="115"/>
    </row>
    <row r="256" spans="1:1" x14ac:dyDescent="0.2">
      <c r="A256" s="115"/>
    </row>
    <row r="257" spans="1:1" x14ac:dyDescent="0.2">
      <c r="A257" s="115"/>
    </row>
    <row r="258" spans="1:1" x14ac:dyDescent="0.2">
      <c r="A258" s="115"/>
    </row>
    <row r="259" spans="1:1" x14ac:dyDescent="0.2">
      <c r="A259" s="115"/>
    </row>
    <row r="260" spans="1:1" x14ac:dyDescent="0.2">
      <c r="A260" s="115"/>
    </row>
    <row r="261" spans="1:1" x14ac:dyDescent="0.2">
      <c r="A261" s="115"/>
    </row>
    <row r="262" spans="1:1" x14ac:dyDescent="0.2">
      <c r="A262" s="115"/>
    </row>
    <row r="263" spans="1:1" x14ac:dyDescent="0.2">
      <c r="A263" s="115"/>
    </row>
    <row r="264" spans="1:1" x14ac:dyDescent="0.2">
      <c r="A264" s="115"/>
    </row>
    <row r="265" spans="1:1" x14ac:dyDescent="0.2">
      <c r="A265" s="115"/>
    </row>
    <row r="266" spans="1:1" x14ac:dyDescent="0.2">
      <c r="A266" s="115"/>
    </row>
    <row r="267" spans="1:1" x14ac:dyDescent="0.2">
      <c r="A267" s="115"/>
    </row>
    <row r="268" spans="1:1" x14ac:dyDescent="0.2">
      <c r="A268" s="115"/>
    </row>
    <row r="269" spans="1:1" x14ac:dyDescent="0.2">
      <c r="A269" s="115"/>
    </row>
    <row r="270" spans="1:1" x14ac:dyDescent="0.2">
      <c r="A270" s="115"/>
    </row>
    <row r="271" spans="1:1" x14ac:dyDescent="0.2">
      <c r="A271" s="115"/>
    </row>
    <row r="272" spans="1:1" x14ac:dyDescent="0.2">
      <c r="A272" s="115"/>
    </row>
    <row r="273" spans="1:1" x14ac:dyDescent="0.2">
      <c r="A273" s="115"/>
    </row>
    <row r="274" spans="1:1" x14ac:dyDescent="0.2">
      <c r="A274" s="115"/>
    </row>
    <row r="275" spans="1:1" x14ac:dyDescent="0.2">
      <c r="A275" s="115"/>
    </row>
    <row r="276" spans="1:1" x14ac:dyDescent="0.2">
      <c r="A276" s="115"/>
    </row>
    <row r="277" spans="1:1" x14ac:dyDescent="0.2">
      <c r="A277" s="115"/>
    </row>
    <row r="278" spans="1:1" x14ac:dyDescent="0.2">
      <c r="A278" s="115"/>
    </row>
    <row r="279" spans="1:1" x14ac:dyDescent="0.2">
      <c r="A279" s="115"/>
    </row>
    <row r="280" spans="1:1" x14ac:dyDescent="0.2">
      <c r="A280" s="115"/>
    </row>
    <row r="281" spans="1:1" x14ac:dyDescent="0.2">
      <c r="A281" s="115"/>
    </row>
    <row r="282" spans="1:1" x14ac:dyDescent="0.2">
      <c r="A282" s="115"/>
    </row>
    <row r="283" spans="1:1" x14ac:dyDescent="0.2">
      <c r="A283" s="115"/>
    </row>
    <row r="284" spans="1:1" x14ac:dyDescent="0.2">
      <c r="A284" s="115"/>
    </row>
    <row r="285" spans="1:1" x14ac:dyDescent="0.2">
      <c r="A285" s="115"/>
    </row>
    <row r="286" spans="1:1" x14ac:dyDescent="0.2">
      <c r="A286" s="115"/>
    </row>
    <row r="287" spans="1:1" x14ac:dyDescent="0.2">
      <c r="A287" s="115"/>
    </row>
    <row r="288" spans="1:1" x14ac:dyDescent="0.2">
      <c r="A288" s="115"/>
    </row>
    <row r="289" spans="1:1" x14ac:dyDescent="0.2">
      <c r="A289" s="115"/>
    </row>
    <row r="290" spans="1:1" x14ac:dyDescent="0.2">
      <c r="A290" s="115"/>
    </row>
    <row r="291" spans="1:1" x14ac:dyDescent="0.2">
      <c r="A291" s="115"/>
    </row>
    <row r="292" spans="1:1" x14ac:dyDescent="0.2">
      <c r="A292" s="115"/>
    </row>
    <row r="293" spans="1:1" x14ac:dyDescent="0.2">
      <c r="A293" s="115"/>
    </row>
    <row r="294" spans="1:1" x14ac:dyDescent="0.2">
      <c r="A294" s="115"/>
    </row>
    <row r="295" spans="1:1" x14ac:dyDescent="0.2">
      <c r="A295" s="115"/>
    </row>
    <row r="296" spans="1:1" x14ac:dyDescent="0.2">
      <c r="A296" s="115"/>
    </row>
    <row r="297" spans="1:1" x14ac:dyDescent="0.2">
      <c r="A297" s="115"/>
    </row>
    <row r="298" spans="1:1" x14ac:dyDescent="0.2">
      <c r="A298" s="115"/>
    </row>
    <row r="299" spans="1:1" x14ac:dyDescent="0.2">
      <c r="A299" s="115"/>
    </row>
    <row r="300" spans="1:1" x14ac:dyDescent="0.2">
      <c r="A300" s="115"/>
    </row>
    <row r="301" spans="1:1" x14ac:dyDescent="0.2">
      <c r="A301" s="115"/>
    </row>
    <row r="302" spans="1:1" x14ac:dyDescent="0.2">
      <c r="A302" s="115"/>
    </row>
    <row r="303" spans="1:1" x14ac:dyDescent="0.2">
      <c r="A303" s="115"/>
    </row>
    <row r="304" spans="1:1" x14ac:dyDescent="0.2">
      <c r="A304" s="115"/>
    </row>
    <row r="305" spans="1:8" x14ac:dyDescent="0.2">
      <c r="A305" s="115"/>
    </row>
    <row r="306" spans="1:8" x14ac:dyDescent="0.2">
      <c r="A306" s="115"/>
    </row>
    <row r="307" spans="1:8" x14ac:dyDescent="0.2">
      <c r="A307" s="115"/>
    </row>
    <row r="308" spans="1:8" x14ac:dyDescent="0.2">
      <c r="A308" s="115"/>
    </row>
    <row r="309" spans="1:8" x14ac:dyDescent="0.2">
      <c r="A309" s="115"/>
    </row>
    <row r="310" spans="1:8" x14ac:dyDescent="0.2">
      <c r="A310" s="115"/>
    </row>
    <row r="311" spans="1:8" x14ac:dyDescent="0.2">
      <c r="A311" s="115"/>
    </row>
    <row r="312" spans="1:8" x14ac:dyDescent="0.2">
      <c r="A312" s="115"/>
    </row>
    <row r="313" spans="1:8" x14ac:dyDescent="0.2">
      <c r="A313" s="115"/>
    </row>
    <row r="314" spans="1:8" x14ac:dyDescent="0.2">
      <c r="A314" s="115"/>
    </row>
    <row r="315" spans="1:8" x14ac:dyDescent="0.2">
      <c r="A315" s="115"/>
    </row>
    <row r="316" spans="1:8" x14ac:dyDescent="0.2">
      <c r="A316" s="115"/>
    </row>
    <row r="317" spans="1:8" x14ac:dyDescent="0.2">
      <c r="A317" s="115"/>
    </row>
    <row r="318" spans="1:8" x14ac:dyDescent="0.2">
      <c r="A318" s="115"/>
    </row>
    <row r="319" spans="1:8" x14ac:dyDescent="0.2">
      <c r="A319" s="115"/>
    </row>
    <row r="320" spans="1:8" x14ac:dyDescent="0.2">
      <c r="A320" s="115"/>
      <c r="B320" s="115"/>
      <c r="C320" s="115"/>
      <c r="D320" s="115"/>
      <c r="E320" s="115"/>
      <c r="F320" s="115"/>
      <c r="G320" s="115"/>
      <c r="H320" s="115"/>
    </row>
    <row r="321" spans="1:8" x14ac:dyDescent="0.2">
      <c r="A321" s="115"/>
      <c r="B321" s="115"/>
      <c r="C321" s="115"/>
      <c r="D321" s="115"/>
      <c r="E321" s="115"/>
      <c r="F321" s="115"/>
      <c r="G321" s="115"/>
      <c r="H321" s="115"/>
    </row>
    <row r="322" spans="1:8" x14ac:dyDescent="0.2">
      <c r="A322" s="115"/>
      <c r="B322" s="115"/>
      <c r="C322" s="115"/>
      <c r="D322" s="115"/>
      <c r="E322" s="115"/>
      <c r="F322" s="115"/>
      <c r="G322" s="115"/>
      <c r="H322" s="115"/>
    </row>
    <row r="323" spans="1:8" x14ac:dyDescent="0.2">
      <c r="A323" s="115"/>
      <c r="B323" s="115"/>
      <c r="C323" s="115"/>
      <c r="D323" s="115"/>
      <c r="E323" s="115"/>
      <c r="F323" s="115"/>
      <c r="G323" s="115"/>
      <c r="H323" s="115"/>
    </row>
    <row r="324" spans="1:8" x14ac:dyDescent="0.2">
      <c r="A324" s="115"/>
      <c r="B324" s="115"/>
      <c r="C324" s="115"/>
      <c r="D324" s="115"/>
      <c r="E324" s="115"/>
      <c r="F324" s="115"/>
      <c r="G324" s="115"/>
      <c r="H324" s="115"/>
    </row>
    <row r="325" spans="1:8" x14ac:dyDescent="0.2">
      <c r="A325" s="115"/>
      <c r="B325" s="115"/>
      <c r="C325" s="115"/>
      <c r="D325" s="115"/>
      <c r="E325" s="115"/>
      <c r="F325" s="115"/>
      <c r="G325" s="115"/>
      <c r="H325" s="115"/>
    </row>
    <row r="326" spans="1:8" x14ac:dyDescent="0.2">
      <c r="A326" s="115"/>
      <c r="B326" s="115"/>
      <c r="C326" s="115"/>
      <c r="D326" s="115"/>
      <c r="E326" s="115"/>
      <c r="F326" s="115"/>
      <c r="G326" s="115"/>
      <c r="H326" s="115"/>
    </row>
    <row r="327" spans="1:8" x14ac:dyDescent="0.2">
      <c r="A327" s="115"/>
      <c r="B327" s="115"/>
      <c r="C327" s="115"/>
      <c r="D327" s="115"/>
      <c r="E327" s="115"/>
      <c r="F327" s="115"/>
      <c r="G327" s="115"/>
      <c r="H327" s="115"/>
    </row>
    <row r="328" spans="1:8" x14ac:dyDescent="0.2">
      <c r="A328" s="115"/>
      <c r="B328" s="115"/>
      <c r="C328" s="115"/>
      <c r="D328" s="115"/>
      <c r="E328" s="115"/>
      <c r="F328" s="115"/>
      <c r="G328" s="115"/>
      <c r="H328" s="115"/>
    </row>
    <row r="329" spans="1:8" x14ac:dyDescent="0.2">
      <c r="A329" s="115"/>
      <c r="B329" s="115"/>
      <c r="C329" s="115"/>
      <c r="D329" s="115"/>
      <c r="E329" s="115"/>
      <c r="F329" s="115"/>
      <c r="G329" s="115"/>
      <c r="H329" s="115"/>
    </row>
    <row r="330" spans="1:8" x14ac:dyDescent="0.2">
      <c r="A330" s="115"/>
      <c r="B330" s="115"/>
      <c r="C330" s="115"/>
      <c r="D330" s="115"/>
      <c r="E330" s="115"/>
      <c r="F330" s="115"/>
      <c r="G330" s="115"/>
      <c r="H330" s="115"/>
    </row>
    <row r="331" spans="1:8" x14ac:dyDescent="0.2">
      <c r="A331" s="115"/>
      <c r="B331" s="115"/>
      <c r="C331" s="115"/>
      <c r="D331" s="115"/>
      <c r="E331" s="115"/>
      <c r="F331" s="115"/>
      <c r="G331" s="115"/>
      <c r="H331" s="115"/>
    </row>
    <row r="332" spans="1:8" x14ac:dyDescent="0.2">
      <c r="A332" s="115"/>
      <c r="B332" s="115"/>
      <c r="C332" s="115"/>
      <c r="D332" s="115"/>
      <c r="E332" s="115"/>
      <c r="F332" s="115"/>
      <c r="G332" s="115"/>
      <c r="H332" s="115"/>
    </row>
    <row r="333" spans="1:8" x14ac:dyDescent="0.2">
      <c r="A333" s="115"/>
      <c r="B333" s="115"/>
      <c r="C333" s="115"/>
      <c r="D333" s="115"/>
      <c r="E333" s="115"/>
      <c r="F333" s="115"/>
      <c r="G333" s="115"/>
      <c r="H333" s="115"/>
    </row>
    <row r="334" spans="1:8" x14ac:dyDescent="0.2">
      <c r="A334" s="115"/>
      <c r="B334" s="115"/>
      <c r="C334" s="115"/>
      <c r="D334" s="115"/>
      <c r="E334" s="115"/>
      <c r="F334" s="115"/>
      <c r="G334" s="115"/>
      <c r="H334" s="115"/>
    </row>
    <row r="335" spans="1:8" x14ac:dyDescent="0.2">
      <c r="A335" s="115"/>
      <c r="B335" s="115"/>
      <c r="C335" s="115"/>
      <c r="D335" s="115"/>
      <c r="E335" s="115"/>
      <c r="F335" s="115"/>
      <c r="G335" s="115"/>
      <c r="H335" s="115"/>
    </row>
    <row r="336" spans="1:8" x14ac:dyDescent="0.2">
      <c r="A336" s="115"/>
      <c r="B336" s="115"/>
      <c r="C336" s="115"/>
      <c r="D336" s="115"/>
      <c r="E336" s="115"/>
      <c r="F336" s="115"/>
      <c r="G336" s="115"/>
      <c r="H336" s="115"/>
    </row>
    <row r="337" spans="1:8" x14ac:dyDescent="0.2">
      <c r="A337" s="115"/>
      <c r="B337" s="115"/>
      <c r="C337" s="115"/>
      <c r="D337" s="115"/>
      <c r="E337" s="115"/>
      <c r="F337" s="115"/>
      <c r="G337" s="115"/>
      <c r="H337" s="115"/>
    </row>
    <row r="338" spans="1:8" x14ac:dyDescent="0.2">
      <c r="A338" s="115"/>
      <c r="B338" s="115"/>
      <c r="C338" s="115"/>
      <c r="D338" s="115"/>
      <c r="E338" s="115"/>
      <c r="F338" s="115"/>
      <c r="G338" s="115"/>
      <c r="H338" s="115"/>
    </row>
    <row r="339" spans="1:8" x14ac:dyDescent="0.2">
      <c r="A339" s="115"/>
      <c r="B339" s="115"/>
      <c r="C339" s="115"/>
      <c r="D339" s="115"/>
      <c r="E339" s="115"/>
      <c r="F339" s="115"/>
      <c r="G339" s="115"/>
      <c r="H339" s="115"/>
    </row>
    <row r="340" spans="1:8" x14ac:dyDescent="0.2">
      <c r="A340" s="115"/>
      <c r="B340" s="115"/>
      <c r="C340" s="115"/>
      <c r="D340" s="115"/>
      <c r="E340" s="115"/>
      <c r="F340" s="115"/>
      <c r="G340" s="115"/>
      <c r="H340" s="115"/>
    </row>
    <row r="341" spans="1:8" x14ac:dyDescent="0.2">
      <c r="A341" s="115"/>
      <c r="B341" s="115"/>
      <c r="C341" s="115"/>
      <c r="D341" s="115"/>
      <c r="E341" s="115"/>
      <c r="F341" s="115"/>
      <c r="G341" s="115"/>
      <c r="H341" s="115"/>
    </row>
    <row r="342" spans="1:8" x14ac:dyDescent="0.2">
      <c r="A342" s="115"/>
      <c r="B342" s="115"/>
      <c r="C342" s="115"/>
      <c r="D342" s="115"/>
      <c r="E342" s="115"/>
      <c r="F342" s="115"/>
      <c r="G342" s="115"/>
      <c r="H342" s="115"/>
    </row>
    <row r="343" spans="1:8" x14ac:dyDescent="0.2">
      <c r="A343" s="115"/>
      <c r="B343" s="115"/>
      <c r="C343" s="115"/>
      <c r="D343" s="115"/>
      <c r="E343" s="115"/>
      <c r="F343" s="115"/>
      <c r="G343" s="115"/>
      <c r="H343" s="115"/>
    </row>
    <row r="344" spans="1:8" x14ac:dyDescent="0.2">
      <c r="A344" s="115"/>
      <c r="B344" s="115"/>
      <c r="C344" s="115"/>
      <c r="D344" s="115"/>
      <c r="E344" s="115"/>
      <c r="F344" s="115"/>
      <c r="G344" s="115"/>
      <c r="H344" s="115"/>
    </row>
    <row r="345" spans="1:8" x14ac:dyDescent="0.2">
      <c r="A345" s="115"/>
      <c r="B345" s="115"/>
      <c r="C345" s="115"/>
      <c r="D345" s="115"/>
      <c r="E345" s="115"/>
      <c r="F345" s="115"/>
      <c r="G345" s="115"/>
      <c r="H345" s="115"/>
    </row>
    <row r="346" spans="1:8" x14ac:dyDescent="0.2">
      <c r="A346" s="115"/>
      <c r="B346" s="115"/>
      <c r="C346" s="115"/>
      <c r="D346" s="115"/>
      <c r="E346" s="115"/>
      <c r="F346" s="115"/>
      <c r="G346" s="115"/>
      <c r="H346" s="115"/>
    </row>
    <row r="347" spans="1:8" x14ac:dyDescent="0.2">
      <c r="A347" s="115"/>
      <c r="B347" s="115"/>
      <c r="C347" s="115"/>
      <c r="D347" s="115"/>
      <c r="E347" s="115"/>
      <c r="F347" s="115"/>
      <c r="G347" s="115"/>
      <c r="H347" s="115"/>
    </row>
    <row r="348" spans="1:8" x14ac:dyDescent="0.2">
      <c r="A348" s="115"/>
      <c r="B348" s="115"/>
      <c r="C348" s="115"/>
      <c r="D348" s="115"/>
      <c r="E348" s="115"/>
      <c r="F348" s="115"/>
      <c r="G348" s="115"/>
      <c r="H348" s="115"/>
    </row>
    <row r="349" spans="1:8" x14ac:dyDescent="0.2">
      <c r="A349" s="115"/>
      <c r="B349" s="115"/>
      <c r="C349" s="115"/>
      <c r="D349" s="115"/>
      <c r="E349" s="115"/>
      <c r="F349" s="115"/>
      <c r="G349" s="115"/>
      <c r="H349" s="115"/>
    </row>
    <row r="350" spans="1:8" x14ac:dyDescent="0.2">
      <c r="A350" s="115"/>
      <c r="B350" s="115"/>
      <c r="C350" s="115"/>
      <c r="D350" s="115"/>
      <c r="E350" s="115"/>
      <c r="F350" s="115"/>
      <c r="G350" s="115"/>
      <c r="H350" s="115"/>
    </row>
  </sheetData>
  <phoneticPr fontId="8" type="noConversion"/>
  <printOptions horizontalCentered="1" verticalCentered="1"/>
  <pageMargins left="0.39370078740157483" right="0.55118110236220474" top="0.11811023622047245" bottom="0.11811023622047245" header="0.11811023622047245" footer="0.51181102362204722"/>
  <pageSetup paperSize="8" scale="88" orientation="landscape" horizontalDpi="360" verticalDpi="360" r:id="rId1"/>
  <headerFooter alignWithMargins="0">
    <oddHeader>&amp;L&amp;G</oddHeader>
    <oddFooter>&amp;Lwww.foretsuisse.ch&amp;R&amp;D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5" name="Spinner 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3</xdr:col>
                    <xdr:colOff>180975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Drop Down 5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4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Drop Down 6">
              <controlPr defaultSize="0" autoFill="0" autoLine="0" autoPict="0">
                <anchor moveWithCells="1">
                  <from>
                    <xdr:col>4</xdr:col>
                    <xdr:colOff>19050</xdr:colOff>
                    <xdr:row>1</xdr:row>
                    <xdr:rowOff>219075</xdr:rowOff>
                  </from>
                  <to>
                    <xdr:col>5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Drop Down 7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209550</xdr:rowOff>
                  </from>
                  <to>
                    <xdr:col>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Drop Down 8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209550</xdr:rowOff>
                  </from>
                  <to>
                    <xdr:col>7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Spinner 10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19050</xdr:rowOff>
                  </from>
                  <to>
                    <xdr:col>4</xdr:col>
                    <xdr:colOff>219075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Spinner 11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219075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Spinner 12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9525</xdr:rowOff>
                  </from>
                  <to>
                    <xdr:col>6</xdr:col>
                    <xdr:colOff>200025</xdr:colOff>
                    <xdr:row>5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16384"/>
  <sheetViews>
    <sheetView showGridLines="0" showZeros="0" topLeftCell="H1" zoomScaleNormal="100" workbookViewId="0">
      <pane ySplit="3" topLeftCell="A4" activePane="bottomLeft" state="frozen"/>
      <selection pane="bottomLeft" activeCell="P4" sqref="P4"/>
    </sheetView>
  </sheetViews>
  <sheetFormatPr baseColWidth="10" defaultColWidth="0" defaultRowHeight="12.75" zeroHeight="1" x14ac:dyDescent="0.2"/>
  <cols>
    <col min="1" max="1" width="23.7109375" style="31" customWidth="1"/>
    <col min="2" max="2" width="6.140625" style="59" customWidth="1"/>
    <col min="3" max="3" width="6" style="59" customWidth="1"/>
    <col min="4" max="4" width="39.7109375" style="31" customWidth="1"/>
    <col min="5" max="5" width="6.7109375" style="59" customWidth="1"/>
    <col min="6" max="6" width="17.42578125" style="31" customWidth="1"/>
    <col min="7" max="7" width="16.140625" style="31" customWidth="1"/>
    <col min="8" max="8" width="13.5703125" style="31" customWidth="1"/>
    <col min="9" max="9" width="17.5703125" style="31" bestFit="1" customWidth="1"/>
    <col min="10" max="10" width="19.28515625" style="31" bestFit="1" customWidth="1"/>
    <col min="11" max="11" width="15.7109375" style="31" customWidth="1"/>
    <col min="12" max="12" width="3.5703125" style="59" customWidth="1"/>
    <col min="13" max="13" width="13.85546875" style="31" customWidth="1"/>
    <col min="14" max="14" width="3.5703125" style="59" customWidth="1"/>
    <col min="15" max="15" width="16.7109375" style="31" customWidth="1"/>
    <col min="16" max="16" width="3.85546875" style="31" customWidth="1"/>
    <col min="17" max="17" width="14.85546875" style="31" customWidth="1"/>
    <col min="18" max="18" width="3.85546875" style="31" customWidth="1"/>
    <col min="19" max="19" width="14.85546875" style="31" customWidth="1"/>
    <col min="20" max="20" width="3.85546875" style="31" customWidth="1"/>
    <col min="21" max="21" width="17.7109375" style="31" customWidth="1"/>
    <col min="22" max="22" width="3.85546875" style="31" customWidth="1"/>
    <col min="23" max="23" width="14.42578125" style="31" customWidth="1"/>
    <col min="24" max="24" width="3.85546875" style="31" customWidth="1"/>
    <col min="25" max="25" width="13.85546875" style="31" customWidth="1"/>
    <col min="26" max="26" width="3.85546875" style="31" customWidth="1"/>
    <col min="27" max="27" width="10.5703125" style="31" customWidth="1"/>
    <col min="28" max="28" width="14.7109375" style="31" bestFit="1" customWidth="1"/>
    <col min="29" max="29" width="17.7109375" style="31" bestFit="1" customWidth="1"/>
    <col min="30" max="30" width="2.85546875" style="31" customWidth="1"/>
    <col min="31" max="16384" width="0" style="31" hidden="1"/>
  </cols>
  <sheetData>
    <row r="1" spans="1:29" ht="20.25" x14ac:dyDescent="0.2">
      <c r="A1" s="19"/>
      <c r="B1" s="20"/>
      <c r="C1" s="20"/>
      <c r="D1" s="80"/>
      <c r="E1" s="20"/>
      <c r="F1" s="21"/>
      <c r="G1" s="21"/>
      <c r="H1" s="21"/>
      <c r="I1" s="21"/>
      <c r="J1" s="21"/>
      <c r="K1" s="21"/>
      <c r="L1" s="22" t="s">
        <v>95</v>
      </c>
      <c r="M1" s="23"/>
      <c r="N1" s="24"/>
      <c r="O1" s="25"/>
      <c r="P1" s="26"/>
      <c r="Q1" s="21"/>
      <c r="R1" s="27"/>
      <c r="S1" s="28"/>
      <c r="T1" s="22" t="s">
        <v>104</v>
      </c>
      <c r="U1" s="29"/>
      <c r="V1" s="29"/>
      <c r="W1" s="30"/>
      <c r="X1" s="30"/>
      <c r="Y1" s="30"/>
      <c r="Z1" s="30"/>
      <c r="AA1" s="25"/>
      <c r="AB1" s="22" t="s">
        <v>95</v>
      </c>
      <c r="AC1" s="25"/>
    </row>
    <row r="2" spans="1:29" ht="58.5" customHeight="1" thickBot="1" x14ac:dyDescent="0.3">
      <c r="A2" s="32" t="s">
        <v>96</v>
      </c>
      <c r="B2" s="33"/>
      <c r="C2" s="33"/>
      <c r="D2" s="34"/>
      <c r="E2" s="33"/>
      <c r="F2" s="34"/>
      <c r="G2" s="34"/>
      <c r="H2" s="34"/>
      <c r="I2" s="34"/>
      <c r="J2" s="34"/>
      <c r="K2" s="34"/>
      <c r="L2" s="35"/>
      <c r="M2" s="36"/>
      <c r="N2" s="37"/>
      <c r="O2" s="38"/>
      <c r="P2" s="39"/>
      <c r="Q2" s="40"/>
      <c r="R2" s="41"/>
      <c r="S2" s="42"/>
      <c r="T2" s="35"/>
      <c r="U2" s="43"/>
      <c r="V2" s="44"/>
      <c r="W2" s="45"/>
      <c r="X2" s="46"/>
      <c r="Y2" s="45"/>
      <c r="Z2" s="46"/>
      <c r="AA2" s="38"/>
      <c r="AB2" s="47"/>
      <c r="AC2" s="48"/>
    </row>
    <row r="3" spans="1:29" s="58" customFormat="1" ht="26.25" thickBot="1" x14ac:dyDescent="0.25">
      <c r="A3" s="49" t="s">
        <v>97</v>
      </c>
      <c r="B3" s="50" t="s">
        <v>21</v>
      </c>
      <c r="C3" s="50" t="s">
        <v>22</v>
      </c>
      <c r="D3" s="51" t="s">
        <v>98</v>
      </c>
      <c r="E3" s="50" t="s">
        <v>23</v>
      </c>
      <c r="F3" s="51" t="s">
        <v>54</v>
      </c>
      <c r="G3" s="125" t="s">
        <v>44</v>
      </c>
      <c r="H3" s="125" t="s">
        <v>99</v>
      </c>
      <c r="I3" s="125" t="s">
        <v>188</v>
      </c>
      <c r="J3" s="125" t="s">
        <v>189</v>
      </c>
      <c r="K3" s="124" t="s">
        <v>59</v>
      </c>
      <c r="L3" s="52" t="s">
        <v>100</v>
      </c>
      <c r="M3" s="53" t="s">
        <v>101</v>
      </c>
      <c r="N3" s="54" t="s">
        <v>100</v>
      </c>
      <c r="O3" s="55" t="s">
        <v>78</v>
      </c>
      <c r="P3" s="56" t="s">
        <v>102</v>
      </c>
      <c r="Q3" s="53" t="s">
        <v>62</v>
      </c>
      <c r="R3" s="57" t="s">
        <v>102</v>
      </c>
      <c r="S3" s="126" t="s">
        <v>39</v>
      </c>
      <c r="T3" s="56" t="s">
        <v>102</v>
      </c>
      <c r="U3" s="53" t="s">
        <v>103</v>
      </c>
      <c r="V3" s="57" t="s">
        <v>102</v>
      </c>
      <c r="W3" s="53" t="s">
        <v>105</v>
      </c>
      <c r="X3" s="57" t="s">
        <v>102</v>
      </c>
      <c r="Y3" s="53" t="s">
        <v>106</v>
      </c>
      <c r="Z3" s="57" t="s">
        <v>102</v>
      </c>
      <c r="AA3" s="126" t="s">
        <v>107</v>
      </c>
      <c r="AB3" s="56" t="s">
        <v>108</v>
      </c>
      <c r="AC3" s="55" t="s">
        <v>109</v>
      </c>
    </row>
    <row r="4" spans="1:29" s="58" customFormat="1" x14ac:dyDescent="0.2">
      <c r="A4" s="64" t="s">
        <v>110</v>
      </c>
      <c r="B4" s="65">
        <v>1</v>
      </c>
      <c r="C4" s="66">
        <v>1.1100000000000001</v>
      </c>
      <c r="D4" s="67" t="s">
        <v>139</v>
      </c>
      <c r="E4" s="179"/>
      <c r="F4" s="130">
        <v>1100</v>
      </c>
      <c r="G4" s="131">
        <f>IF(F4&gt;0,F4*'2. Aktuelle Ansätze'!$C$32/100,0)</f>
        <v>55</v>
      </c>
      <c r="H4" s="138">
        <f>IF(F4&gt;0,'2. Aktuelle Ansätze'!$C$30,0)</f>
        <v>5</v>
      </c>
      <c r="I4" s="133">
        <v>1200</v>
      </c>
      <c r="J4" s="134">
        <v>3</v>
      </c>
      <c r="K4" s="122">
        <v>1.2</v>
      </c>
      <c r="L4" s="173">
        <f>IF('2. Aktuelle Ansätze'!$B$11="Oui",3,4)</f>
        <v>4</v>
      </c>
      <c r="M4" s="135">
        <f>_xlfn.IFS(L4=1,'2. Aktuelle Ansätze'!$C$9,L4=2,'2. Aktuelle Ansätze'!$C$10,L4=3,'2. Aktuelle Ansätze'!$C$11,L4=4,'2. Aktuelle Ansätze'!$C$12,L4&lt;1,0)</f>
        <v>3.5</v>
      </c>
      <c r="N4" s="118">
        <v>3</v>
      </c>
      <c r="O4" s="135">
        <f>_xlfn.IFS(N4=1,'2. Aktuelle Ansätze'!$C$15,N4=2,'2. Aktuelle Ansätze'!$C$16,N4=3,'2. Aktuelle Ansätze'!$C$17,N4&lt;1,0)</f>
        <v>5.2</v>
      </c>
      <c r="P4" s="119" t="s">
        <v>24</v>
      </c>
      <c r="Q4" s="136" t="str">
        <f>IF(P4="o",'2. Aktuelle Ansätze'!$C$6,0)</f>
        <v>55.00 fr./h</v>
      </c>
      <c r="R4" s="120" t="s">
        <v>24</v>
      </c>
      <c r="S4" s="131">
        <f>IF(R4="o",IF('2. Aktuelle Ansätze'!$C$21*F4/100&lt;=6000,'2. Aktuelle Ansätze'!$C$21*'4. Berechnungsdaten'!F4/100,6000),0)</f>
        <v>22</v>
      </c>
      <c r="T4" s="120" t="s">
        <v>25</v>
      </c>
      <c r="U4" s="131">
        <f>IF(T4="o",'2. Aktuelle Ansätze'!$C$24,0)</f>
        <v>0</v>
      </c>
      <c r="V4" s="120" t="s">
        <v>25</v>
      </c>
      <c r="W4" s="131">
        <f>IF(V4="o",'2. Aktuelle Ansätze'!$C$25,0)</f>
        <v>0</v>
      </c>
      <c r="X4" s="120" t="s">
        <v>25</v>
      </c>
      <c r="Y4" s="131">
        <f>IF(X4="o",F4*'2. Aktuelle Ansätze'!$C$27/100,0)</f>
        <v>0</v>
      </c>
      <c r="Z4" s="120" t="s">
        <v>24</v>
      </c>
      <c r="AA4" s="131">
        <f>IF(Z4="o",F4*'2. Aktuelle Ansätze'!$C$26/100,0)</f>
        <v>2.2000000000000002</v>
      </c>
      <c r="AB4" s="137">
        <v>1</v>
      </c>
      <c r="AC4" s="137">
        <v>0.5</v>
      </c>
    </row>
    <row r="5" spans="1:29" s="58" customFormat="1" x14ac:dyDescent="0.2">
      <c r="A5" s="64" t="s">
        <v>110</v>
      </c>
      <c r="B5" s="65">
        <v>2</v>
      </c>
      <c r="C5" s="66">
        <v>1.1200000000000001</v>
      </c>
      <c r="D5" s="67" t="s">
        <v>140</v>
      </c>
      <c r="E5" s="179"/>
      <c r="F5" s="130">
        <v>1650</v>
      </c>
      <c r="G5" s="131">
        <f>IF(F5&gt;0,F5*'2. Aktuelle Ansätze'!$C$32/100,0)</f>
        <v>82.5</v>
      </c>
      <c r="H5" s="138">
        <f>IF(F5&gt;0,'2. Aktuelle Ansätze'!$C$30,0)</f>
        <v>5</v>
      </c>
      <c r="I5" s="133">
        <v>1200</v>
      </c>
      <c r="J5" s="134">
        <v>3</v>
      </c>
      <c r="K5" s="122">
        <v>1</v>
      </c>
      <c r="L5" s="173">
        <f>IF('2. Aktuelle Ansätze'!$B$11="Oui",3,4)</f>
        <v>4</v>
      </c>
      <c r="M5" s="135">
        <f>_xlfn.IFS(L5=1,'2. Aktuelle Ansätze'!$C$9,L5=2,'2. Aktuelle Ansätze'!$C$10,L5=3,'2. Aktuelle Ansätze'!$C$11,L5=4,'2. Aktuelle Ansätze'!$C$12,L5&lt;1,0)</f>
        <v>3.5</v>
      </c>
      <c r="N5" s="118">
        <v>3</v>
      </c>
      <c r="O5" s="135">
        <f>_xlfn.IFS(N5=1,'2. Aktuelle Ansätze'!$C$15,N5=2,'2. Aktuelle Ansätze'!$C$16,N5=3,'2. Aktuelle Ansätze'!$C$17,N5&lt;1,0)</f>
        <v>5.2</v>
      </c>
      <c r="P5" s="119" t="s">
        <v>24</v>
      </c>
      <c r="Q5" s="136" t="str">
        <f>IF(P5="o",'2. Aktuelle Ansätze'!$C$6,0)</f>
        <v>55.00 fr./h</v>
      </c>
      <c r="R5" s="120" t="s">
        <v>24</v>
      </c>
      <c r="S5" s="131">
        <f>IF(R5="o",IF('2. Aktuelle Ansätze'!$C$21*F5/100&lt;=6000,'2. Aktuelle Ansätze'!$C$21*'4. Berechnungsdaten'!F5/100,6000),0)</f>
        <v>33</v>
      </c>
      <c r="T5" s="120" t="s">
        <v>25</v>
      </c>
      <c r="U5" s="131">
        <f>IF(T5="o",'2. Aktuelle Ansätze'!$C$24,0)</f>
        <v>0</v>
      </c>
      <c r="V5" s="120" t="s">
        <v>25</v>
      </c>
      <c r="W5" s="131">
        <f>IF(V5="o",'2. Aktuelle Ansätze'!$C$25,0)</f>
        <v>0</v>
      </c>
      <c r="X5" s="120" t="s">
        <v>25</v>
      </c>
      <c r="Y5" s="131">
        <f>IF(X5="o",F5*'2. Aktuelle Ansätze'!$C$27/100,0)</f>
        <v>0</v>
      </c>
      <c r="Z5" s="120" t="s">
        <v>24</v>
      </c>
      <c r="AA5" s="131">
        <f>IF(Z5="o",F5*'2. Aktuelle Ansätze'!$C$26/100,0)</f>
        <v>3.3</v>
      </c>
      <c r="AB5" s="137">
        <v>1.5</v>
      </c>
      <c r="AC5" s="137">
        <v>0.75</v>
      </c>
    </row>
    <row r="6" spans="1:29" s="58" customFormat="1" x14ac:dyDescent="0.2">
      <c r="A6" s="64" t="s">
        <v>110</v>
      </c>
      <c r="B6" s="65">
        <v>3</v>
      </c>
      <c r="C6" s="66">
        <v>1.1299999999999999</v>
      </c>
      <c r="D6" s="67" t="s">
        <v>141</v>
      </c>
      <c r="E6" s="179"/>
      <c r="F6" s="130">
        <v>2100</v>
      </c>
      <c r="G6" s="131">
        <f>IF(F6&gt;0,F6*'2. Aktuelle Ansätze'!$C$32/100,0)</f>
        <v>105</v>
      </c>
      <c r="H6" s="138">
        <f>IF(F6&gt;0,'2. Aktuelle Ansätze'!$C$30,0)</f>
        <v>5</v>
      </c>
      <c r="I6" s="133">
        <v>1200</v>
      </c>
      <c r="J6" s="134">
        <v>3</v>
      </c>
      <c r="K6" s="120">
        <v>0.9</v>
      </c>
      <c r="L6" s="173">
        <f>IF('2. Aktuelle Ansätze'!$B$11="Oui",3,4)</f>
        <v>4</v>
      </c>
      <c r="M6" s="135">
        <f>_xlfn.IFS(L6=1,'2. Aktuelle Ansätze'!$C$9,L6=2,'2. Aktuelle Ansätze'!$C$10,L6=3,'2. Aktuelle Ansätze'!$C$11,L6=4,'2. Aktuelle Ansätze'!$C$12,L6&lt;1,0)</f>
        <v>3.5</v>
      </c>
      <c r="N6" s="118">
        <v>3</v>
      </c>
      <c r="O6" s="135">
        <f>_xlfn.IFS(N6=1,'2. Aktuelle Ansätze'!$C$15,N6=2,'2. Aktuelle Ansätze'!$C$16,N6=3,'2. Aktuelle Ansätze'!$C$17,N6&lt;1,0)</f>
        <v>5.2</v>
      </c>
      <c r="P6" s="119" t="s">
        <v>24</v>
      </c>
      <c r="Q6" s="136" t="str">
        <f>IF(P6="o",'2. Aktuelle Ansätze'!$C$6,0)</f>
        <v>55.00 fr./h</v>
      </c>
      <c r="R6" s="120" t="s">
        <v>24</v>
      </c>
      <c r="S6" s="131">
        <f>IF(R6="o",IF('2. Aktuelle Ansätze'!$C$21*F6/100&lt;=6000,'2. Aktuelle Ansätze'!$C$21*'4. Berechnungsdaten'!F6/100,6000),0)</f>
        <v>42</v>
      </c>
      <c r="T6" s="120" t="s">
        <v>25</v>
      </c>
      <c r="U6" s="131">
        <f>IF(T6="o",'2. Aktuelle Ansätze'!$C$24,0)</f>
        <v>0</v>
      </c>
      <c r="V6" s="120" t="s">
        <v>25</v>
      </c>
      <c r="W6" s="131">
        <f>IF(V6="o",'2. Aktuelle Ansätze'!$C$25,0)</f>
        <v>0</v>
      </c>
      <c r="X6" s="120" t="s">
        <v>25</v>
      </c>
      <c r="Y6" s="131">
        <f>IF(X6="o",F6*'2. Aktuelle Ansätze'!$C$27/100,0)</f>
        <v>0</v>
      </c>
      <c r="Z6" s="120" t="s">
        <v>24</v>
      </c>
      <c r="AA6" s="131">
        <f>IF(Z6="o",F6*'2. Aktuelle Ansätze'!$C$26/100,0)</f>
        <v>4.2</v>
      </c>
      <c r="AB6" s="137">
        <v>2</v>
      </c>
      <c r="AC6" s="137">
        <v>1</v>
      </c>
    </row>
    <row r="7" spans="1:29" s="58" customFormat="1" x14ac:dyDescent="0.2">
      <c r="A7" s="64" t="s">
        <v>110</v>
      </c>
      <c r="B7" s="65">
        <v>4</v>
      </c>
      <c r="C7" s="66">
        <v>1.21</v>
      </c>
      <c r="D7" s="67" t="s">
        <v>142</v>
      </c>
      <c r="E7" s="117"/>
      <c r="F7" s="130">
        <v>1100</v>
      </c>
      <c r="G7" s="131">
        <f>IF(F7&gt;0,F7*'2. Aktuelle Ansätze'!$C$32/100,0)</f>
        <v>55</v>
      </c>
      <c r="H7" s="138">
        <f>IF(F7&gt;0,'2. Aktuelle Ansätze'!$C$30,0)</f>
        <v>5</v>
      </c>
      <c r="I7" s="133">
        <v>1200</v>
      </c>
      <c r="J7" s="134">
        <v>4</v>
      </c>
      <c r="K7" s="120">
        <v>0.6</v>
      </c>
      <c r="L7" s="173">
        <f>IF('2. Aktuelle Ansätze'!$B$11="Oui",3,4)</f>
        <v>4</v>
      </c>
      <c r="M7" s="135">
        <f>_xlfn.IFS(L7=1,'2. Aktuelle Ansätze'!$C$9,L7=2,'2. Aktuelle Ansätze'!$C$10,L7=3,'2. Aktuelle Ansätze'!$C$11,L7=4,'2. Aktuelle Ansätze'!$C$12,L7&lt;1,0)</f>
        <v>3.5</v>
      </c>
      <c r="N7" s="118">
        <v>0</v>
      </c>
      <c r="O7" s="135">
        <f>_xlfn.IFS(N7=1,'2. Aktuelle Ansätze'!$C$15,N7=2,'2. Aktuelle Ansätze'!$C$16,N7=3,'2. Aktuelle Ansätze'!$C$17,N7&lt;1,0)</f>
        <v>0</v>
      </c>
      <c r="P7" s="119" t="s">
        <v>24</v>
      </c>
      <c r="Q7" s="136" t="str">
        <f>IF(P7="o",'2. Aktuelle Ansätze'!$C$6,0)</f>
        <v>55.00 fr./h</v>
      </c>
      <c r="R7" s="120" t="s">
        <v>24</v>
      </c>
      <c r="S7" s="131">
        <f>IF(R7="o",IF('2. Aktuelle Ansätze'!$C$21*F7/100&lt;=6000,'2. Aktuelle Ansätze'!$C$21*'4. Berechnungsdaten'!F7/100,6000),0)</f>
        <v>22</v>
      </c>
      <c r="T7" s="120" t="s">
        <v>25</v>
      </c>
      <c r="U7" s="131">
        <f>IF(T7="o",'2. Aktuelle Ansätze'!$C$24,0)</f>
        <v>0</v>
      </c>
      <c r="V7" s="120" t="s">
        <v>25</v>
      </c>
      <c r="W7" s="131">
        <f>IF(V7="o",'2. Aktuelle Ansätze'!$C$25,0)</f>
        <v>0</v>
      </c>
      <c r="X7" s="120" t="s">
        <v>25</v>
      </c>
      <c r="Y7" s="131">
        <f>IF(X7="o",F7*'2. Aktuelle Ansätze'!$C$27/100,0)</f>
        <v>0</v>
      </c>
      <c r="Z7" s="120" t="s">
        <v>24</v>
      </c>
      <c r="AA7" s="131">
        <f>IF(Z7="o",F7*'2. Aktuelle Ansätze'!$C$26/100,0)</f>
        <v>2.2000000000000002</v>
      </c>
      <c r="AB7" s="137">
        <v>1</v>
      </c>
      <c r="AC7" s="137">
        <v>0</v>
      </c>
    </row>
    <row r="8" spans="1:29" s="58" customFormat="1" x14ac:dyDescent="0.2">
      <c r="A8" s="64" t="s">
        <v>110</v>
      </c>
      <c r="B8" s="65">
        <v>5</v>
      </c>
      <c r="C8" s="66">
        <v>1.22</v>
      </c>
      <c r="D8" s="67" t="s">
        <v>143</v>
      </c>
      <c r="E8" s="117"/>
      <c r="F8" s="130">
        <v>1450</v>
      </c>
      <c r="G8" s="131">
        <f>IF(F8&gt;0,F8*'2. Aktuelle Ansätze'!$C$32/100,0)</f>
        <v>72.5</v>
      </c>
      <c r="H8" s="138">
        <f>IF(F8&gt;0,'2. Aktuelle Ansätze'!$C$30,0)</f>
        <v>5</v>
      </c>
      <c r="I8" s="133">
        <v>1200</v>
      </c>
      <c r="J8" s="134">
        <v>4</v>
      </c>
      <c r="K8" s="122">
        <v>0.6</v>
      </c>
      <c r="L8" s="173">
        <f>IF('2. Aktuelle Ansätze'!$B$11="Oui",3,4)</f>
        <v>4</v>
      </c>
      <c r="M8" s="135">
        <f>_xlfn.IFS(L8=1,'2. Aktuelle Ansätze'!$C$9,L8=2,'2. Aktuelle Ansätze'!$C$10,L8=3,'2. Aktuelle Ansätze'!$C$11,L8=4,'2. Aktuelle Ansätze'!$C$12,L8&lt;1,0)</f>
        <v>3.5</v>
      </c>
      <c r="N8" s="118">
        <v>0</v>
      </c>
      <c r="O8" s="135">
        <f>_xlfn.IFS(N8=1,'2. Aktuelle Ansätze'!$C$15,N8=2,'2. Aktuelle Ansätze'!$C$16,N8=3,'2. Aktuelle Ansätze'!$C$17,N8&lt;1,0)</f>
        <v>0</v>
      </c>
      <c r="P8" s="119" t="s">
        <v>24</v>
      </c>
      <c r="Q8" s="136" t="str">
        <f>IF(P8="o",'2. Aktuelle Ansätze'!$C$6,0)</f>
        <v>55.00 fr./h</v>
      </c>
      <c r="R8" s="120" t="s">
        <v>24</v>
      </c>
      <c r="S8" s="131">
        <f>IF(R8="o",IF('2. Aktuelle Ansätze'!$C$21*F8/100&lt;=6000,'2. Aktuelle Ansätze'!$C$21*'4. Berechnungsdaten'!F8/100,6000),0)</f>
        <v>29</v>
      </c>
      <c r="T8" s="120" t="s">
        <v>25</v>
      </c>
      <c r="U8" s="131">
        <f>IF(T8="o",'2. Aktuelle Ansätze'!$C$24,0)</f>
        <v>0</v>
      </c>
      <c r="V8" s="120" t="s">
        <v>25</v>
      </c>
      <c r="W8" s="131">
        <f>IF(V8="o",'2. Aktuelle Ansätze'!$C$25,0)</f>
        <v>0</v>
      </c>
      <c r="X8" s="120" t="s">
        <v>25</v>
      </c>
      <c r="Y8" s="131">
        <f>IF(X8="o",F8*'2. Aktuelle Ansätze'!$C$27/100,0)</f>
        <v>0</v>
      </c>
      <c r="Z8" s="120" t="s">
        <v>24</v>
      </c>
      <c r="AA8" s="131">
        <f>IF(Z8="o",F8*'2. Aktuelle Ansätze'!$C$26/100,0)</f>
        <v>2.9</v>
      </c>
      <c r="AB8" s="137">
        <v>1.25</v>
      </c>
      <c r="AC8" s="137">
        <v>0</v>
      </c>
    </row>
    <row r="9" spans="1:29" s="58" customFormat="1" x14ac:dyDescent="0.2">
      <c r="A9" s="64" t="s">
        <v>110</v>
      </c>
      <c r="B9" s="65">
        <v>6</v>
      </c>
      <c r="C9" s="66">
        <v>1.23</v>
      </c>
      <c r="D9" s="67" t="s">
        <v>144</v>
      </c>
      <c r="E9" s="117"/>
      <c r="F9" s="130">
        <v>2050</v>
      </c>
      <c r="G9" s="131">
        <f>IF(F9&gt;0,F9*'2. Aktuelle Ansätze'!$C$32/100,0)</f>
        <v>102.5</v>
      </c>
      <c r="H9" s="138">
        <f>IF(F9&gt;0,'2. Aktuelle Ansätze'!$C$30,0)</f>
        <v>5</v>
      </c>
      <c r="I9" s="133">
        <v>1200</v>
      </c>
      <c r="J9" s="134">
        <v>4</v>
      </c>
      <c r="K9" s="122">
        <v>0.6</v>
      </c>
      <c r="L9" s="173">
        <f>IF('2. Aktuelle Ansätze'!$B$11="Oui",3,4)</f>
        <v>4</v>
      </c>
      <c r="M9" s="135">
        <f>_xlfn.IFS(L9=1,'2. Aktuelle Ansätze'!$C$9,L9=2,'2. Aktuelle Ansätze'!$C$10,L9=3,'2. Aktuelle Ansätze'!$C$11,L9=4,'2. Aktuelle Ansätze'!$C$12,L9&lt;1,0)</f>
        <v>3.5</v>
      </c>
      <c r="N9" s="118">
        <v>0</v>
      </c>
      <c r="O9" s="135">
        <f>_xlfn.IFS(N9=1,'2. Aktuelle Ansätze'!$C$15,N9=2,'2. Aktuelle Ansätze'!$C$16,N9=3,'2. Aktuelle Ansätze'!$C$17,N9&lt;1,0)</f>
        <v>0</v>
      </c>
      <c r="P9" s="119" t="s">
        <v>24</v>
      </c>
      <c r="Q9" s="136" t="str">
        <f>IF(P9="o",'2. Aktuelle Ansätze'!$C$6,0)</f>
        <v>55.00 fr./h</v>
      </c>
      <c r="R9" s="120" t="s">
        <v>24</v>
      </c>
      <c r="S9" s="131">
        <f>IF(R9="o",IF('2. Aktuelle Ansätze'!$C$21*F9/100&lt;=6000,'2. Aktuelle Ansätze'!$C$21*'4. Berechnungsdaten'!F9/100,6000),0)</f>
        <v>41</v>
      </c>
      <c r="T9" s="120" t="s">
        <v>25</v>
      </c>
      <c r="U9" s="131">
        <f>IF(T9="o",'2. Aktuelle Ansätze'!$C$24,0)</f>
        <v>0</v>
      </c>
      <c r="V9" s="120" t="s">
        <v>25</v>
      </c>
      <c r="W9" s="131">
        <f>IF(V9="o",'2. Aktuelle Ansätze'!$C$25,0)</f>
        <v>0</v>
      </c>
      <c r="X9" s="120" t="s">
        <v>25</v>
      </c>
      <c r="Y9" s="131">
        <f>IF(X9="o",F9*'2. Aktuelle Ansätze'!$C$27/100,0)</f>
        <v>0</v>
      </c>
      <c r="Z9" s="120" t="s">
        <v>24</v>
      </c>
      <c r="AA9" s="131">
        <f>IF(Z9="o",F9*'2. Aktuelle Ansätze'!$C$26/100,0)</f>
        <v>4.0999999999999996</v>
      </c>
      <c r="AB9" s="137">
        <v>1.5</v>
      </c>
      <c r="AC9" s="137">
        <v>0</v>
      </c>
    </row>
    <row r="10" spans="1:29" s="58" customFormat="1" x14ac:dyDescent="0.2">
      <c r="A10" s="64" t="s">
        <v>110</v>
      </c>
      <c r="B10" s="65">
        <v>7</v>
      </c>
      <c r="C10" s="66">
        <v>1.31</v>
      </c>
      <c r="D10" s="67" t="s">
        <v>145</v>
      </c>
      <c r="E10" s="117"/>
      <c r="F10" s="130">
        <v>3800</v>
      </c>
      <c r="G10" s="131">
        <f>IF(F10&gt;0,F10*'2. Aktuelle Ansätze'!$C$32/100,0)</f>
        <v>190</v>
      </c>
      <c r="H10" s="138">
        <f>IF(F10&gt;0,'2. Aktuelle Ansätze'!$C$30,0)</f>
        <v>5</v>
      </c>
      <c r="I10" s="133">
        <v>1200</v>
      </c>
      <c r="J10" s="134">
        <v>5</v>
      </c>
      <c r="K10" s="121">
        <v>1</v>
      </c>
      <c r="L10" s="173">
        <f>IF('2. Aktuelle Ansätze'!$B$11="Oui",3,4)</f>
        <v>4</v>
      </c>
      <c r="M10" s="135">
        <f>_xlfn.IFS(L10=1,'2. Aktuelle Ansätze'!$C$9,L10=2,'2. Aktuelle Ansätze'!$C$10,L10=3,'2. Aktuelle Ansätze'!$C$11,L10=4,'2. Aktuelle Ansätze'!$C$12,L10&lt;1,0)</f>
        <v>3.5</v>
      </c>
      <c r="N10" s="118">
        <v>0</v>
      </c>
      <c r="O10" s="135">
        <f>_xlfn.IFS(N10=1,'2. Aktuelle Ansätze'!$C$15,N10=2,'2. Aktuelle Ansätze'!$C$16,N10=3,'2. Aktuelle Ansätze'!$C$17,N10&lt;1,0)</f>
        <v>0</v>
      </c>
      <c r="P10" s="119" t="s">
        <v>24</v>
      </c>
      <c r="Q10" s="136" t="str">
        <f>IF(P10="o",'2. Aktuelle Ansätze'!$C$6,0)</f>
        <v>55.00 fr./h</v>
      </c>
      <c r="R10" s="120" t="s">
        <v>24</v>
      </c>
      <c r="S10" s="131">
        <f>IF(R10="o",IF('2. Aktuelle Ansätze'!$C$21*F10/100&lt;=6000,'2. Aktuelle Ansätze'!$C$21*'4. Berechnungsdaten'!F10/100,6000),0)</f>
        <v>76</v>
      </c>
      <c r="T10" s="120" t="s">
        <v>25</v>
      </c>
      <c r="U10" s="131">
        <f>IF(T10="o",'2. Aktuelle Ansätze'!$C$24,0)</f>
        <v>0</v>
      </c>
      <c r="V10" s="120" t="s">
        <v>25</v>
      </c>
      <c r="W10" s="131">
        <f>IF(V10="o",'2. Aktuelle Ansätze'!$C$25,0)</f>
        <v>0</v>
      </c>
      <c r="X10" s="120" t="s">
        <v>25</v>
      </c>
      <c r="Y10" s="131">
        <f>IF(X10="o",F10*'2. Aktuelle Ansätze'!$C$27/100,0)</f>
        <v>0</v>
      </c>
      <c r="Z10" s="120" t="s">
        <v>24</v>
      </c>
      <c r="AA10" s="131">
        <f>IF(Z10="o",F10*'2. Aktuelle Ansätze'!$C$26/100,0)</f>
        <v>7.6</v>
      </c>
      <c r="AB10" s="137">
        <v>1.5</v>
      </c>
      <c r="AC10" s="137">
        <v>0</v>
      </c>
    </row>
    <row r="11" spans="1:29" s="58" customFormat="1" x14ac:dyDescent="0.2">
      <c r="A11" s="64" t="s">
        <v>110</v>
      </c>
      <c r="B11" s="65">
        <v>8</v>
      </c>
      <c r="C11" s="66">
        <v>1.41</v>
      </c>
      <c r="D11" s="67" t="s">
        <v>146</v>
      </c>
      <c r="E11" s="117"/>
      <c r="F11" s="130">
        <v>900</v>
      </c>
      <c r="G11" s="131">
        <f>IF(F11&gt;0,F11*'2. Aktuelle Ansätze'!$C$32/100,0)</f>
        <v>45</v>
      </c>
      <c r="H11" s="138">
        <f>IF(F11&gt;0,'2. Aktuelle Ansätze'!$C$30,0)</f>
        <v>5</v>
      </c>
      <c r="I11" s="133">
        <v>1200</v>
      </c>
      <c r="J11" s="134">
        <v>6</v>
      </c>
      <c r="K11" s="121">
        <v>0.6</v>
      </c>
      <c r="L11" s="173">
        <f>IF('2. Aktuelle Ansätze'!$B$11="Oui",3,4)</f>
        <v>4</v>
      </c>
      <c r="M11" s="135">
        <f>_xlfn.IFS(L11=1,'2. Aktuelle Ansätze'!$C$9,L11=2,'2. Aktuelle Ansätze'!$C$10,L11=3,'2. Aktuelle Ansätze'!$C$11,L11=4,'2. Aktuelle Ansätze'!$C$12,L11&lt;1,0)</f>
        <v>3.5</v>
      </c>
      <c r="N11" s="118">
        <v>0</v>
      </c>
      <c r="O11" s="135">
        <f>_xlfn.IFS(N11=1,'2. Aktuelle Ansätze'!$C$15,N11=2,'2. Aktuelle Ansätze'!$C$16,N11=3,'2. Aktuelle Ansätze'!$C$17,N11&lt;1,0)</f>
        <v>0</v>
      </c>
      <c r="P11" s="119" t="s">
        <v>24</v>
      </c>
      <c r="Q11" s="136" t="str">
        <f>IF(P11="o",'2. Aktuelle Ansätze'!$C$6,0)</f>
        <v>55.00 fr./h</v>
      </c>
      <c r="R11" s="120" t="s">
        <v>24</v>
      </c>
      <c r="S11" s="131">
        <f>IF(R11="o",IF('2. Aktuelle Ansätze'!$C$21*F11/100&lt;=6000,'2. Aktuelle Ansätze'!$C$21*'4. Berechnungsdaten'!F11/100,6000),0)</f>
        <v>18</v>
      </c>
      <c r="T11" s="120" t="s">
        <v>25</v>
      </c>
      <c r="U11" s="131">
        <f>IF(T11="o",'2. Aktuelle Ansätze'!$C$24,0)</f>
        <v>0</v>
      </c>
      <c r="V11" s="120" t="s">
        <v>25</v>
      </c>
      <c r="W11" s="131">
        <f>IF(V11="o",'2. Aktuelle Ansätze'!$C$25,0)</f>
        <v>0</v>
      </c>
      <c r="X11" s="120" t="s">
        <v>25</v>
      </c>
      <c r="Y11" s="131">
        <f>IF(X11="o",F11*'2. Aktuelle Ansätze'!$C$27/100,0)</f>
        <v>0</v>
      </c>
      <c r="Z11" s="120" t="s">
        <v>24</v>
      </c>
      <c r="AA11" s="131">
        <f>IF(Z11="o",F11*'2. Aktuelle Ansätze'!$C$26/100,0)</f>
        <v>1.8</v>
      </c>
      <c r="AB11" s="137">
        <v>1</v>
      </c>
      <c r="AC11" s="137">
        <v>0</v>
      </c>
    </row>
    <row r="12" spans="1:29" s="58" customFormat="1" x14ac:dyDescent="0.2">
      <c r="A12" s="64" t="s">
        <v>110</v>
      </c>
      <c r="B12" s="65">
        <v>9</v>
      </c>
      <c r="C12" s="66">
        <v>1.42</v>
      </c>
      <c r="D12" s="67" t="s">
        <v>147</v>
      </c>
      <c r="E12" s="117"/>
      <c r="F12" s="130">
        <v>2600</v>
      </c>
      <c r="G12" s="131">
        <f>IF(F12&gt;0,F12*'2. Aktuelle Ansätze'!$C$32/100,0)</f>
        <v>130</v>
      </c>
      <c r="H12" s="138">
        <f>IF(F12&gt;0,'2. Aktuelle Ansätze'!$C$30,0)</f>
        <v>5</v>
      </c>
      <c r="I12" s="133">
        <v>1200</v>
      </c>
      <c r="J12" s="134">
        <v>6</v>
      </c>
      <c r="K12" s="121">
        <v>0.8</v>
      </c>
      <c r="L12" s="173">
        <f>IF('2. Aktuelle Ansätze'!$B$11="Oui",3,4)</f>
        <v>4</v>
      </c>
      <c r="M12" s="135">
        <f>_xlfn.IFS(L12=1,'2. Aktuelle Ansätze'!$C$9,L12=2,'2. Aktuelle Ansätze'!$C$10,L12=3,'2. Aktuelle Ansätze'!$C$11,L12=4,'2. Aktuelle Ansätze'!$C$12,L12&lt;1,0)</f>
        <v>3.5</v>
      </c>
      <c r="N12" s="118">
        <v>0</v>
      </c>
      <c r="O12" s="135">
        <f>_xlfn.IFS(N12=1,'2. Aktuelle Ansätze'!$C$15,N12=2,'2. Aktuelle Ansätze'!$C$16,N12=3,'2. Aktuelle Ansätze'!$C$17,N12&lt;1,0)</f>
        <v>0</v>
      </c>
      <c r="P12" s="119" t="s">
        <v>24</v>
      </c>
      <c r="Q12" s="136" t="str">
        <f>IF(P12="o",'2. Aktuelle Ansätze'!$C$6,0)</f>
        <v>55.00 fr./h</v>
      </c>
      <c r="R12" s="120" t="s">
        <v>24</v>
      </c>
      <c r="S12" s="131">
        <f>IF(R12="o",IF('2. Aktuelle Ansätze'!$C$21*F12/100&lt;=6000,'2. Aktuelle Ansätze'!$C$21*'4. Berechnungsdaten'!F12/100,6000),0)</f>
        <v>52</v>
      </c>
      <c r="T12" s="120" t="s">
        <v>25</v>
      </c>
      <c r="U12" s="131">
        <f>IF(T12="o",'2. Aktuelle Ansätze'!$C$24,0)</f>
        <v>0</v>
      </c>
      <c r="V12" s="120" t="s">
        <v>25</v>
      </c>
      <c r="W12" s="131">
        <f>IF(V12="o",'2. Aktuelle Ansätze'!$C$25,0)</f>
        <v>0</v>
      </c>
      <c r="X12" s="120" t="s">
        <v>25</v>
      </c>
      <c r="Y12" s="131">
        <f>IF(X12="o",F12*'2. Aktuelle Ansätze'!$C$27/100,0)</f>
        <v>0</v>
      </c>
      <c r="Z12" s="120" t="s">
        <v>24</v>
      </c>
      <c r="AA12" s="131">
        <f>IF(Z12="o",F12*'2. Aktuelle Ansätze'!$C$26/100,0)</f>
        <v>5.2</v>
      </c>
      <c r="AB12" s="137">
        <v>1.5</v>
      </c>
      <c r="AC12" s="137">
        <v>0</v>
      </c>
    </row>
    <row r="13" spans="1:29" s="58" customFormat="1" x14ac:dyDescent="0.2">
      <c r="A13" s="64" t="s">
        <v>110</v>
      </c>
      <c r="B13" s="65">
        <v>10</v>
      </c>
      <c r="C13" s="66">
        <v>1.51</v>
      </c>
      <c r="D13" s="67" t="s">
        <v>148</v>
      </c>
      <c r="E13" s="117"/>
      <c r="F13" s="130">
        <v>2000</v>
      </c>
      <c r="G13" s="131">
        <f>IF(F13&gt;0,F13*'2. Aktuelle Ansätze'!$C$32/100,0)</f>
        <v>100</v>
      </c>
      <c r="H13" s="138">
        <f>IF(F13&gt;0,'2. Aktuelle Ansätze'!$C$30,0)</f>
        <v>5</v>
      </c>
      <c r="I13" s="133">
        <v>1200</v>
      </c>
      <c r="J13" s="134">
        <v>5</v>
      </c>
      <c r="K13" s="121">
        <v>0.9</v>
      </c>
      <c r="L13" s="173">
        <f>IF('2. Aktuelle Ansätze'!$B$11="Oui",3,4)</f>
        <v>4</v>
      </c>
      <c r="M13" s="135">
        <f>_xlfn.IFS(L13=1,'2. Aktuelle Ansätze'!$C$9,L13=2,'2. Aktuelle Ansätze'!$C$10,L13=3,'2. Aktuelle Ansätze'!$C$11,L13=4,'2. Aktuelle Ansätze'!$C$12,L13&lt;1,0)</f>
        <v>3.5</v>
      </c>
      <c r="N13" s="118">
        <v>0</v>
      </c>
      <c r="O13" s="135">
        <f>_xlfn.IFS(N13=1,'2. Aktuelle Ansätze'!$C$15,N13=2,'2. Aktuelle Ansätze'!$C$16,N13=3,'2. Aktuelle Ansätze'!$C$17,N13&lt;1,0)</f>
        <v>0</v>
      </c>
      <c r="P13" s="119" t="s">
        <v>24</v>
      </c>
      <c r="Q13" s="136" t="str">
        <f>IF(P13="o",'2. Aktuelle Ansätze'!$C$6,0)</f>
        <v>55.00 fr./h</v>
      </c>
      <c r="R13" s="120" t="s">
        <v>24</v>
      </c>
      <c r="S13" s="131">
        <f>IF(R13="o",IF('2. Aktuelle Ansätze'!$C$21*F13/100&lt;=6000,'2. Aktuelle Ansätze'!$C$21*'4. Berechnungsdaten'!F13/100,6000),0)</f>
        <v>40</v>
      </c>
      <c r="T13" s="120" t="s">
        <v>25</v>
      </c>
      <c r="U13" s="131">
        <f>IF(T13="o",'2. Aktuelle Ansätze'!$C$24,0)</f>
        <v>0</v>
      </c>
      <c r="V13" s="120" t="s">
        <v>25</v>
      </c>
      <c r="W13" s="131">
        <f>IF(V13="o",'2. Aktuelle Ansätze'!$C$25,0)</f>
        <v>0</v>
      </c>
      <c r="X13" s="120" t="s">
        <v>25</v>
      </c>
      <c r="Y13" s="131">
        <f>IF(X13="o",F13*'2. Aktuelle Ansätze'!$C$27/100,0)</f>
        <v>0</v>
      </c>
      <c r="Z13" s="120" t="s">
        <v>24</v>
      </c>
      <c r="AA13" s="131">
        <f>IF(Z13="o",F13*'2. Aktuelle Ansätze'!$C$26/100,0)</f>
        <v>4</v>
      </c>
      <c r="AB13" s="137">
        <v>1.5</v>
      </c>
      <c r="AC13" s="137">
        <v>0</v>
      </c>
    </row>
    <row r="14" spans="1:29" s="58" customFormat="1" x14ac:dyDescent="0.2">
      <c r="A14" s="64" t="s">
        <v>110</v>
      </c>
      <c r="B14" s="65">
        <v>11</v>
      </c>
      <c r="C14" s="66">
        <v>1.52</v>
      </c>
      <c r="D14" s="67" t="s">
        <v>149</v>
      </c>
      <c r="E14" s="117"/>
      <c r="F14" s="130">
        <v>3200</v>
      </c>
      <c r="G14" s="131">
        <f>IF(F14&gt;0,F14*'2. Aktuelle Ansätze'!$C$32/100,0)</f>
        <v>160</v>
      </c>
      <c r="H14" s="138">
        <f>IF(F14&gt;0,'2. Aktuelle Ansätze'!$C$30,0)</f>
        <v>5</v>
      </c>
      <c r="I14" s="133">
        <v>1200</v>
      </c>
      <c r="J14" s="134">
        <v>5</v>
      </c>
      <c r="K14" s="121">
        <v>0.9</v>
      </c>
      <c r="L14" s="173">
        <f>IF('2. Aktuelle Ansätze'!$B$11="Oui",3,4)</f>
        <v>4</v>
      </c>
      <c r="M14" s="135">
        <f>_xlfn.IFS(L14=1,'2. Aktuelle Ansätze'!$C$9,L14=2,'2. Aktuelle Ansätze'!$C$10,L14=3,'2. Aktuelle Ansätze'!$C$11,L14=4,'2. Aktuelle Ansätze'!$C$12,L14&lt;1,0)</f>
        <v>3.5</v>
      </c>
      <c r="N14" s="118">
        <v>0</v>
      </c>
      <c r="O14" s="135">
        <f>_xlfn.IFS(N14=1,'2. Aktuelle Ansätze'!$C$15,N14=2,'2. Aktuelle Ansätze'!$C$16,N14=3,'2. Aktuelle Ansätze'!$C$17,N14&lt;1,0)</f>
        <v>0</v>
      </c>
      <c r="P14" s="119" t="s">
        <v>24</v>
      </c>
      <c r="Q14" s="136" t="str">
        <f>IF(P14="o",'2. Aktuelle Ansätze'!$C$6,0)</f>
        <v>55.00 fr./h</v>
      </c>
      <c r="R14" s="120" t="s">
        <v>24</v>
      </c>
      <c r="S14" s="131">
        <f>IF(R14="o",IF('2. Aktuelle Ansätze'!$C$21*F14/100&lt;=6000,'2. Aktuelle Ansätze'!$C$21*'4. Berechnungsdaten'!F14/100,6000),0)</f>
        <v>64</v>
      </c>
      <c r="T14" s="120" t="s">
        <v>25</v>
      </c>
      <c r="U14" s="131">
        <f>IF(T14="o",'2. Aktuelle Ansätze'!$C$24,0)</f>
        <v>0</v>
      </c>
      <c r="V14" s="120" t="s">
        <v>25</v>
      </c>
      <c r="W14" s="131">
        <f>IF(V14="o",'2. Aktuelle Ansätze'!$C$25,0)</f>
        <v>0</v>
      </c>
      <c r="X14" s="120" t="s">
        <v>25</v>
      </c>
      <c r="Y14" s="131">
        <f>IF(X14="o",F14*'2. Aktuelle Ansätze'!$C$27/100,0)</f>
        <v>0</v>
      </c>
      <c r="Z14" s="120" t="s">
        <v>24</v>
      </c>
      <c r="AA14" s="131">
        <f>IF(Z14="o",F14*'2. Aktuelle Ansätze'!$C$26/100,0)</f>
        <v>6.4</v>
      </c>
      <c r="AB14" s="137">
        <v>1.5</v>
      </c>
      <c r="AC14" s="137">
        <v>0</v>
      </c>
    </row>
    <row r="15" spans="1:29" s="58" customFormat="1" x14ac:dyDescent="0.2">
      <c r="A15" s="64" t="s">
        <v>111</v>
      </c>
      <c r="B15" s="65">
        <v>12</v>
      </c>
      <c r="C15" s="66">
        <v>2.11</v>
      </c>
      <c r="D15" s="67" t="s">
        <v>151</v>
      </c>
      <c r="E15" s="117">
        <v>30</v>
      </c>
      <c r="F15" s="130">
        <v>58000</v>
      </c>
      <c r="G15" s="131">
        <f>IF(F15&gt;0,F15*'2. Aktuelle Ansätze'!$C$32/100,0)</f>
        <v>2900</v>
      </c>
      <c r="H15" s="138">
        <f>IF(F15&gt;0,'2. Aktuelle Ansätze'!$C$30,0)</f>
        <v>5</v>
      </c>
      <c r="I15" s="133">
        <v>7000</v>
      </c>
      <c r="J15" s="134">
        <v>7</v>
      </c>
      <c r="K15" s="121">
        <v>1.1000000000000001</v>
      </c>
      <c r="L15" s="117">
        <v>1</v>
      </c>
      <c r="M15" s="135">
        <f>_xlfn.IFS(L15=1,'2. Aktuelle Ansätze'!$C$9,L15=2,'2. Aktuelle Ansätze'!$C$10,L15=3,'2. Aktuelle Ansätze'!$C$11,L15=4,'2. Aktuelle Ansätze'!$C$12,L15&lt;1,0)</f>
        <v>1.65</v>
      </c>
      <c r="N15" s="118">
        <v>1</v>
      </c>
      <c r="O15" s="135">
        <f>_xlfn.IFS(N15=1,'2. Aktuelle Ansätze'!$C$15,N15=2,'2. Aktuelle Ansätze'!$C$16,N15=3,'2. Aktuelle Ansätze'!$C$17,N15&lt;1,0)</f>
        <v>6.5</v>
      </c>
      <c r="P15" s="119" t="s">
        <v>24</v>
      </c>
      <c r="Q15" s="136" t="str">
        <f>IF(P15="o",'2. Aktuelle Ansätze'!$C$6,0)</f>
        <v>55.00 fr./h</v>
      </c>
      <c r="R15" s="120" t="s">
        <v>24</v>
      </c>
      <c r="S15" s="131">
        <f>IF(R15="o",IF('2. Aktuelle Ansätze'!$C$21*F15/100&lt;=6000,'2. Aktuelle Ansätze'!$C$21*'4. Berechnungsdaten'!F15/100,6000),0)</f>
        <v>1160</v>
      </c>
      <c r="T15" s="121" t="s">
        <v>24</v>
      </c>
      <c r="U15" s="131">
        <f>IF(T15="o",'2. Aktuelle Ansätze'!$C$24,0)</f>
        <v>100</v>
      </c>
      <c r="V15" s="120" t="s">
        <v>24</v>
      </c>
      <c r="W15" s="131">
        <f>IF(V15="o",'2. Aktuelle Ansätze'!$C$25,0)</f>
        <v>290</v>
      </c>
      <c r="X15" s="120" t="s">
        <v>24</v>
      </c>
      <c r="Y15" s="131">
        <f>IF(X15="o",F15*'2. Aktuelle Ansätze'!$C$27/100,0)</f>
        <v>1624</v>
      </c>
      <c r="Z15" s="122" t="s">
        <v>25</v>
      </c>
      <c r="AA15" s="131">
        <f>IF(Z15="o",F15*'2. Aktuelle Ansätze'!$C$26/100,0)</f>
        <v>0</v>
      </c>
      <c r="AB15" s="137">
        <v>3.6</v>
      </c>
      <c r="AC15" s="137">
        <v>0.12</v>
      </c>
    </row>
    <row r="16" spans="1:29" s="58" customFormat="1" x14ac:dyDescent="0.2">
      <c r="A16" s="64" t="s">
        <v>111</v>
      </c>
      <c r="B16" s="65">
        <v>13</v>
      </c>
      <c r="C16" s="66">
        <v>2.12</v>
      </c>
      <c r="D16" s="67" t="s">
        <v>152</v>
      </c>
      <c r="E16" s="117">
        <v>40</v>
      </c>
      <c r="F16" s="130">
        <v>75000</v>
      </c>
      <c r="G16" s="131">
        <f>IF(F16&gt;0,F16*'2. Aktuelle Ansätze'!$C$32/100,0)</f>
        <v>3750</v>
      </c>
      <c r="H16" s="138">
        <f>IF(F16&gt;0,'2. Aktuelle Ansätze'!$C$30,0)</f>
        <v>5</v>
      </c>
      <c r="I16" s="133">
        <v>7000</v>
      </c>
      <c r="J16" s="134">
        <v>7</v>
      </c>
      <c r="K16" s="121">
        <v>1.1000000000000001</v>
      </c>
      <c r="L16" s="117">
        <v>1</v>
      </c>
      <c r="M16" s="135">
        <f>_xlfn.IFS(L16=1,'2. Aktuelle Ansätze'!$C$9,L16=2,'2. Aktuelle Ansätze'!$C$10,L16=3,'2. Aktuelle Ansätze'!$C$11,L16=4,'2. Aktuelle Ansätze'!$C$12,L16&lt;1,0)</f>
        <v>1.65</v>
      </c>
      <c r="N16" s="118">
        <v>1</v>
      </c>
      <c r="O16" s="135">
        <f>_xlfn.IFS(N16=1,'2. Aktuelle Ansätze'!$C$15,N16=2,'2. Aktuelle Ansätze'!$C$16,N16=3,'2. Aktuelle Ansätze'!$C$17,N16&lt;1,0)</f>
        <v>6.5</v>
      </c>
      <c r="P16" s="119" t="s">
        <v>24</v>
      </c>
      <c r="Q16" s="136" t="str">
        <f>IF(P16="o",'2. Aktuelle Ansätze'!$C$6,0)</f>
        <v>55.00 fr./h</v>
      </c>
      <c r="R16" s="120" t="s">
        <v>24</v>
      </c>
      <c r="S16" s="131">
        <f>IF(R16="o",IF('2. Aktuelle Ansätze'!$C$21*F16/100&lt;=6000,'2. Aktuelle Ansätze'!$C$21*'4. Berechnungsdaten'!F16/100,6000),0)</f>
        <v>1500</v>
      </c>
      <c r="T16" s="121" t="s">
        <v>24</v>
      </c>
      <c r="U16" s="131">
        <f>IF(T16="o",'2. Aktuelle Ansätze'!$C$24,0)</f>
        <v>100</v>
      </c>
      <c r="V16" s="120" t="s">
        <v>24</v>
      </c>
      <c r="W16" s="131">
        <f>IF(V16="o",'2. Aktuelle Ansätze'!$C$25,0)</f>
        <v>290</v>
      </c>
      <c r="X16" s="120" t="s">
        <v>24</v>
      </c>
      <c r="Y16" s="131">
        <f>IF(X16="o",F16*'2. Aktuelle Ansätze'!$C$27/100,0)</f>
        <v>2100</v>
      </c>
      <c r="Z16" s="122" t="s">
        <v>25</v>
      </c>
      <c r="AA16" s="131">
        <f>IF(Z16="o",F16*'2. Aktuelle Ansätze'!$C$26/100,0)</f>
        <v>0</v>
      </c>
      <c r="AB16" s="137">
        <v>4.8</v>
      </c>
      <c r="AC16" s="137">
        <v>0.16</v>
      </c>
    </row>
    <row r="17" spans="1:29" s="58" customFormat="1" x14ac:dyDescent="0.2">
      <c r="A17" s="64" t="s">
        <v>111</v>
      </c>
      <c r="B17" s="65">
        <v>14</v>
      </c>
      <c r="C17" s="66">
        <v>2.21</v>
      </c>
      <c r="D17" s="67" t="s">
        <v>150</v>
      </c>
      <c r="E17" s="117">
        <v>50</v>
      </c>
      <c r="F17" s="130">
        <v>90000</v>
      </c>
      <c r="G17" s="131">
        <f>IF(F17&gt;0,F17*'2. Aktuelle Ansätze'!$C$32/100,0)</f>
        <v>4500</v>
      </c>
      <c r="H17" s="138">
        <f>IF(F17&gt;0,'2. Aktuelle Ansätze'!$C$30,0)</f>
        <v>5</v>
      </c>
      <c r="I17" s="133">
        <v>10000</v>
      </c>
      <c r="J17" s="134">
        <v>10</v>
      </c>
      <c r="K17" s="121">
        <v>1</v>
      </c>
      <c r="L17" s="117">
        <v>1</v>
      </c>
      <c r="M17" s="135">
        <f>_xlfn.IFS(L17=1,'2. Aktuelle Ansätze'!$C$9,L17=2,'2. Aktuelle Ansätze'!$C$10,L17=3,'2. Aktuelle Ansätze'!$C$11,L17=4,'2. Aktuelle Ansätze'!$C$12,L17&lt;1,0)</f>
        <v>1.65</v>
      </c>
      <c r="N17" s="118">
        <v>1</v>
      </c>
      <c r="O17" s="135">
        <f>_xlfn.IFS(N17=1,'2. Aktuelle Ansätze'!$C$15,N17=2,'2. Aktuelle Ansätze'!$C$16,N17=3,'2. Aktuelle Ansätze'!$C$17,N17&lt;1,0)</f>
        <v>6.5</v>
      </c>
      <c r="P17" s="119" t="s">
        <v>24</v>
      </c>
      <c r="Q17" s="136" t="str">
        <f>IF(P17="o",'2. Aktuelle Ansätze'!$C$6,0)</f>
        <v>55.00 fr./h</v>
      </c>
      <c r="R17" s="120" t="s">
        <v>24</v>
      </c>
      <c r="S17" s="131">
        <f>IF(R17="o",IF('2. Aktuelle Ansätze'!$C$21*F17/100&lt;=6000,'2. Aktuelle Ansätze'!$C$21*'4. Berechnungsdaten'!F17/100,6000),0)</f>
        <v>1800</v>
      </c>
      <c r="T17" s="121" t="s">
        <v>24</v>
      </c>
      <c r="U17" s="131">
        <f>IF(T17="o",'2. Aktuelle Ansätze'!$C$24,0)</f>
        <v>100</v>
      </c>
      <c r="V17" s="120" t="s">
        <v>24</v>
      </c>
      <c r="W17" s="131">
        <f>IF(V17="o",'2. Aktuelle Ansätze'!$C$25,0)</f>
        <v>290</v>
      </c>
      <c r="X17" s="120" t="s">
        <v>24</v>
      </c>
      <c r="Y17" s="131">
        <f>IF(X17="o",F17*'2. Aktuelle Ansätze'!$C$27/100,0)</f>
        <v>2519.9999999999995</v>
      </c>
      <c r="Z17" s="122" t="s">
        <v>25</v>
      </c>
      <c r="AA17" s="131">
        <f>IF(Z17="o",F17*'2. Aktuelle Ansätze'!$C$26/100,0)</f>
        <v>0</v>
      </c>
      <c r="AB17" s="137">
        <v>6</v>
      </c>
      <c r="AC17" s="137">
        <v>0.2</v>
      </c>
    </row>
    <row r="18" spans="1:29" s="58" customFormat="1" x14ac:dyDescent="0.2">
      <c r="A18" s="64" t="s">
        <v>111</v>
      </c>
      <c r="B18" s="65">
        <v>15</v>
      </c>
      <c r="C18" s="66">
        <v>2.2200000000000002</v>
      </c>
      <c r="D18" s="67" t="s">
        <v>153</v>
      </c>
      <c r="E18" s="117">
        <v>60</v>
      </c>
      <c r="F18" s="130">
        <v>104000</v>
      </c>
      <c r="G18" s="131">
        <f>IF(F18&gt;0,F18*'2. Aktuelle Ansätze'!$C$32/100,0)</f>
        <v>5200</v>
      </c>
      <c r="H18" s="138">
        <f>IF(F18&gt;0,'2. Aktuelle Ansätze'!$C$30,0)</f>
        <v>5</v>
      </c>
      <c r="I18" s="133">
        <v>10000</v>
      </c>
      <c r="J18" s="134">
        <v>10</v>
      </c>
      <c r="K18" s="121">
        <v>1</v>
      </c>
      <c r="L18" s="117">
        <v>1</v>
      </c>
      <c r="M18" s="135">
        <f>_xlfn.IFS(L18=1,'2. Aktuelle Ansätze'!$C$9,L18=2,'2. Aktuelle Ansätze'!$C$10,L18=3,'2. Aktuelle Ansätze'!$C$11,L18=4,'2. Aktuelle Ansätze'!$C$12,L18&lt;1,0)</f>
        <v>1.65</v>
      </c>
      <c r="N18" s="118">
        <v>1</v>
      </c>
      <c r="O18" s="135">
        <f>_xlfn.IFS(N18=1,'2. Aktuelle Ansätze'!$C$15,N18=2,'2. Aktuelle Ansätze'!$C$16,N18=3,'2. Aktuelle Ansätze'!$C$17,N18&lt;1,0)</f>
        <v>6.5</v>
      </c>
      <c r="P18" s="119" t="s">
        <v>24</v>
      </c>
      <c r="Q18" s="136" t="str">
        <f>IF(P18="o",'2. Aktuelle Ansätze'!$C$6,0)</f>
        <v>55.00 fr./h</v>
      </c>
      <c r="R18" s="120" t="s">
        <v>24</v>
      </c>
      <c r="S18" s="131">
        <f>IF(R18="o",IF('2. Aktuelle Ansätze'!$C$21*F18/100&lt;=6000,'2. Aktuelle Ansätze'!$C$21*'4. Berechnungsdaten'!F18/100,6000),0)</f>
        <v>2080</v>
      </c>
      <c r="T18" s="121" t="s">
        <v>24</v>
      </c>
      <c r="U18" s="131">
        <f>IF(T18="o",'2. Aktuelle Ansätze'!$C$24,0)</f>
        <v>100</v>
      </c>
      <c r="V18" s="120" t="s">
        <v>24</v>
      </c>
      <c r="W18" s="131">
        <f>IF(V18="o",'2. Aktuelle Ansätze'!$C$25,0)</f>
        <v>290</v>
      </c>
      <c r="X18" s="120" t="s">
        <v>24</v>
      </c>
      <c r="Y18" s="131">
        <f>IF(X18="o",F18*'2. Aktuelle Ansätze'!$C$27/100,0)</f>
        <v>2912</v>
      </c>
      <c r="Z18" s="122" t="s">
        <v>25</v>
      </c>
      <c r="AA18" s="131">
        <f>IF(Z18="o",F18*'2. Aktuelle Ansätze'!$C$26/100,0)</f>
        <v>0</v>
      </c>
      <c r="AB18" s="137">
        <v>7.2</v>
      </c>
      <c r="AC18" s="137">
        <v>0.24</v>
      </c>
    </row>
    <row r="19" spans="1:29" s="58" customFormat="1" x14ac:dyDescent="0.2">
      <c r="A19" s="64" t="s">
        <v>111</v>
      </c>
      <c r="B19" s="65">
        <v>16</v>
      </c>
      <c r="C19" s="66">
        <v>2.31</v>
      </c>
      <c r="D19" s="67" t="s">
        <v>154</v>
      </c>
      <c r="E19" s="117">
        <v>45</v>
      </c>
      <c r="F19" s="130">
        <v>110000</v>
      </c>
      <c r="G19" s="131">
        <f>IF(F19&gt;0,F19*'2. Aktuelle Ansätze'!$C$32/100,0)</f>
        <v>5500</v>
      </c>
      <c r="H19" s="138">
        <f>IF(F19&gt;0,'2. Aktuelle Ansätze'!$C$30,0)</f>
        <v>5</v>
      </c>
      <c r="I19" s="133">
        <v>10000</v>
      </c>
      <c r="J19" s="134">
        <v>10</v>
      </c>
      <c r="K19" s="121">
        <v>0.9</v>
      </c>
      <c r="L19" s="117">
        <v>1</v>
      </c>
      <c r="M19" s="135">
        <f>_xlfn.IFS(L19=1,'2. Aktuelle Ansätze'!$C$9,L19=2,'2. Aktuelle Ansätze'!$C$10,L19=3,'2. Aktuelle Ansätze'!$C$11,L19=4,'2. Aktuelle Ansätze'!$C$12,L19&lt;1,0)</f>
        <v>1.65</v>
      </c>
      <c r="N19" s="118">
        <v>1</v>
      </c>
      <c r="O19" s="135">
        <f>_xlfn.IFS(N19=1,'2. Aktuelle Ansätze'!$C$15,N19=2,'2. Aktuelle Ansätze'!$C$16,N19=3,'2. Aktuelle Ansätze'!$C$17,N19&lt;1,0)</f>
        <v>6.5</v>
      </c>
      <c r="P19" s="119" t="s">
        <v>24</v>
      </c>
      <c r="Q19" s="136" t="str">
        <f>IF(P19="o",'2. Aktuelle Ansätze'!$C$6,0)</f>
        <v>55.00 fr./h</v>
      </c>
      <c r="R19" s="120" t="s">
        <v>24</v>
      </c>
      <c r="S19" s="131">
        <f>IF(R19="o",IF('2. Aktuelle Ansätze'!$C$21*F19/100&lt;=6000,'2. Aktuelle Ansätze'!$C$21*'4. Berechnungsdaten'!F19/100,6000),0)</f>
        <v>2200</v>
      </c>
      <c r="T19" s="121" t="s">
        <v>24</v>
      </c>
      <c r="U19" s="131">
        <f>IF(T19="o",'2. Aktuelle Ansätze'!$C$24,0)</f>
        <v>100</v>
      </c>
      <c r="V19" s="120" t="s">
        <v>24</v>
      </c>
      <c r="W19" s="131">
        <f>IF(V19="o",'2. Aktuelle Ansätze'!$C$25,0)</f>
        <v>290</v>
      </c>
      <c r="X19" s="120" t="s">
        <v>24</v>
      </c>
      <c r="Y19" s="131">
        <f>IF(X19="o",F19*'2. Aktuelle Ansätze'!$C$27/100,0)</f>
        <v>3080</v>
      </c>
      <c r="Z19" s="122" t="s">
        <v>25</v>
      </c>
      <c r="AA19" s="131">
        <f>IF(Z19="o",F19*'2. Aktuelle Ansätze'!$C$26/100,0)</f>
        <v>0</v>
      </c>
      <c r="AB19" s="137">
        <v>5.4</v>
      </c>
      <c r="AC19" s="137">
        <v>0.18</v>
      </c>
    </row>
    <row r="20" spans="1:29" s="58" customFormat="1" x14ac:dyDescent="0.2">
      <c r="A20" s="64" t="s">
        <v>111</v>
      </c>
      <c r="B20" s="65">
        <v>17</v>
      </c>
      <c r="C20" s="66">
        <v>2.3199999999999998</v>
      </c>
      <c r="D20" s="67" t="s">
        <v>155</v>
      </c>
      <c r="E20" s="117">
        <v>60</v>
      </c>
      <c r="F20" s="130">
        <v>150000</v>
      </c>
      <c r="G20" s="131">
        <f>IF(F20&gt;0,F20*'2. Aktuelle Ansätze'!$C$32/100,0)</f>
        <v>7500</v>
      </c>
      <c r="H20" s="138">
        <f>IF(F20&gt;0,'2. Aktuelle Ansätze'!$C$30,0)</f>
        <v>5</v>
      </c>
      <c r="I20" s="133">
        <v>10000</v>
      </c>
      <c r="J20" s="134">
        <v>10</v>
      </c>
      <c r="K20" s="121">
        <v>0.9</v>
      </c>
      <c r="L20" s="117">
        <v>1</v>
      </c>
      <c r="M20" s="135">
        <f>_xlfn.IFS(L20=1,'2. Aktuelle Ansätze'!$C$9,L20=2,'2. Aktuelle Ansätze'!$C$10,L20=3,'2. Aktuelle Ansätze'!$C$11,L20=4,'2. Aktuelle Ansätze'!$C$12,L20&lt;1,0)</f>
        <v>1.65</v>
      </c>
      <c r="N20" s="118">
        <v>1</v>
      </c>
      <c r="O20" s="135">
        <f>_xlfn.IFS(N20=1,'2. Aktuelle Ansätze'!$C$15,N20=2,'2. Aktuelle Ansätze'!$C$16,N20=3,'2. Aktuelle Ansätze'!$C$17,N20&lt;1,0)</f>
        <v>6.5</v>
      </c>
      <c r="P20" s="119" t="s">
        <v>24</v>
      </c>
      <c r="Q20" s="136" t="str">
        <f>IF(P20="o",'2. Aktuelle Ansätze'!$C$6,0)</f>
        <v>55.00 fr./h</v>
      </c>
      <c r="R20" s="120" t="s">
        <v>24</v>
      </c>
      <c r="S20" s="131">
        <f>IF(R20="o",IF('2. Aktuelle Ansätze'!$C$21*F20/100&lt;=6000,'2. Aktuelle Ansätze'!$C$21*'4. Berechnungsdaten'!F20/100,6000),0)</f>
        <v>3000</v>
      </c>
      <c r="T20" s="121" t="s">
        <v>24</v>
      </c>
      <c r="U20" s="131">
        <f>IF(T20="o",'2. Aktuelle Ansätze'!$C$24,0)</f>
        <v>100</v>
      </c>
      <c r="V20" s="120" t="s">
        <v>24</v>
      </c>
      <c r="W20" s="131">
        <f>IF(V20="o",'2. Aktuelle Ansätze'!$C$25,0)</f>
        <v>290</v>
      </c>
      <c r="X20" s="120" t="s">
        <v>24</v>
      </c>
      <c r="Y20" s="131">
        <f>IF(X20="o",F20*'2. Aktuelle Ansätze'!$C$27/100,0)</f>
        <v>4200</v>
      </c>
      <c r="Z20" s="122" t="s">
        <v>25</v>
      </c>
      <c r="AA20" s="131">
        <f>IF(Z20="o",F20*'2. Aktuelle Ansätze'!$C$26/100,0)</f>
        <v>0</v>
      </c>
      <c r="AB20" s="137">
        <v>7.2</v>
      </c>
      <c r="AC20" s="137">
        <v>0.24</v>
      </c>
    </row>
    <row r="21" spans="1:29" s="58" customFormat="1" x14ac:dyDescent="0.2">
      <c r="A21" s="64" t="s">
        <v>111</v>
      </c>
      <c r="B21" s="65">
        <v>18</v>
      </c>
      <c r="C21" s="66">
        <v>2.33</v>
      </c>
      <c r="D21" s="67" t="s">
        <v>156</v>
      </c>
      <c r="E21" s="117">
        <v>75</v>
      </c>
      <c r="F21" s="130">
        <v>200000</v>
      </c>
      <c r="G21" s="131">
        <f>IF(F21&gt;0,F21*'2. Aktuelle Ansätze'!$C$32/100,0)</f>
        <v>10000</v>
      </c>
      <c r="H21" s="138">
        <f>IF(F21&gt;0,'2. Aktuelle Ansätze'!$C$30,0)</f>
        <v>5</v>
      </c>
      <c r="I21" s="133">
        <v>10000</v>
      </c>
      <c r="J21" s="134">
        <v>10</v>
      </c>
      <c r="K21" s="121">
        <v>0.9</v>
      </c>
      <c r="L21" s="117">
        <v>1</v>
      </c>
      <c r="M21" s="135">
        <f>_xlfn.IFS(L21=1,'2. Aktuelle Ansätze'!$C$9,L21=2,'2. Aktuelle Ansätze'!$C$10,L21=3,'2. Aktuelle Ansätze'!$C$11,L21=4,'2. Aktuelle Ansätze'!$C$12,L21&lt;1,0)</f>
        <v>1.65</v>
      </c>
      <c r="N21" s="118">
        <v>1</v>
      </c>
      <c r="O21" s="135">
        <f>_xlfn.IFS(N21=1,'2. Aktuelle Ansätze'!$C$15,N21=2,'2. Aktuelle Ansätze'!$C$16,N21=3,'2. Aktuelle Ansätze'!$C$17,N21&lt;1,0)</f>
        <v>6.5</v>
      </c>
      <c r="P21" s="119" t="s">
        <v>24</v>
      </c>
      <c r="Q21" s="136" t="str">
        <f>IF(P21="o",'2. Aktuelle Ansätze'!$C$6,0)</f>
        <v>55.00 fr./h</v>
      </c>
      <c r="R21" s="120" t="s">
        <v>24</v>
      </c>
      <c r="S21" s="131">
        <f>IF(R21="o",IF('2. Aktuelle Ansätze'!$C$21*F21/100&lt;=6000,'2. Aktuelle Ansätze'!$C$21*'4. Berechnungsdaten'!F21/100,6000),0)</f>
        <v>4000</v>
      </c>
      <c r="T21" s="121" t="s">
        <v>24</v>
      </c>
      <c r="U21" s="131">
        <f>IF(T21="o",'2. Aktuelle Ansätze'!$C$24,0)</f>
        <v>100</v>
      </c>
      <c r="V21" s="120" t="s">
        <v>24</v>
      </c>
      <c r="W21" s="131">
        <f>IF(V21="o",'2. Aktuelle Ansätze'!$C$25,0)</f>
        <v>290</v>
      </c>
      <c r="X21" s="120" t="s">
        <v>24</v>
      </c>
      <c r="Y21" s="131">
        <f>IF(X21="o",F21*'2. Aktuelle Ansätze'!$C$27/100,0)</f>
        <v>5600</v>
      </c>
      <c r="Z21" s="122" t="s">
        <v>25</v>
      </c>
      <c r="AA21" s="131">
        <f>IF(Z21="o",F21*'2. Aktuelle Ansätze'!$C$26/100,0)</f>
        <v>0</v>
      </c>
      <c r="AB21" s="137">
        <v>9</v>
      </c>
      <c r="AC21" s="137">
        <v>0.3</v>
      </c>
    </row>
    <row r="22" spans="1:29" s="58" customFormat="1" x14ac:dyDescent="0.2">
      <c r="A22" s="64" t="s">
        <v>111</v>
      </c>
      <c r="B22" s="65">
        <v>19</v>
      </c>
      <c r="C22" s="66">
        <v>2.41</v>
      </c>
      <c r="D22" s="67" t="s">
        <v>157</v>
      </c>
      <c r="E22" s="117"/>
      <c r="F22" s="130">
        <v>23000</v>
      </c>
      <c r="G22" s="131">
        <f>IF(F22&gt;0,F22*'2. Aktuelle Ansätze'!$C$32/100,0)</f>
        <v>1150</v>
      </c>
      <c r="H22" s="138">
        <f>IF(F22&gt;0,'2. Aktuelle Ansätze'!$C$30,0)</f>
        <v>5</v>
      </c>
      <c r="I22" s="133">
        <v>10000</v>
      </c>
      <c r="J22" s="134">
        <v>10</v>
      </c>
      <c r="K22" s="121">
        <v>0.8</v>
      </c>
      <c r="L22" s="117"/>
      <c r="M22" s="135">
        <f>_xlfn.IFS(L22=1,'2. Aktuelle Ansätze'!$C$9,L22=2,'2. Aktuelle Ansätze'!$C$10,L22=3,'2. Aktuelle Ansätze'!$C$11,L22=4,'2. Aktuelle Ansätze'!$C$12,L22&lt;1,0)</f>
        <v>0</v>
      </c>
      <c r="N22" s="118"/>
      <c r="O22" s="135">
        <f>_xlfn.IFS(N22=1,'2. Aktuelle Ansätze'!$C$15,N22=2,'2. Aktuelle Ansätze'!$C$16,N22=3,'2. Aktuelle Ansätze'!$C$17,N22&lt;1,0)</f>
        <v>0</v>
      </c>
      <c r="P22" s="119" t="s">
        <v>24</v>
      </c>
      <c r="Q22" s="136" t="str">
        <f>IF(P22="o",'2. Aktuelle Ansätze'!$C$6,0)</f>
        <v>55.00 fr./h</v>
      </c>
      <c r="R22" s="120" t="s">
        <v>24</v>
      </c>
      <c r="S22" s="131">
        <f>IF(R22="o",IF('2. Aktuelle Ansätze'!$C$21*F22/100&lt;=6000,'2. Aktuelle Ansätze'!$C$21*'4. Berechnungsdaten'!F22/100,6000),0)</f>
        <v>460</v>
      </c>
      <c r="T22" s="121" t="s">
        <v>25</v>
      </c>
      <c r="U22" s="131">
        <f>IF(T22="o",'2. Aktuelle Ansätze'!$C$24,0)</f>
        <v>0</v>
      </c>
      <c r="V22" s="122" t="s">
        <v>25</v>
      </c>
      <c r="W22" s="131">
        <f>IF(V22="o",'2. Aktuelle Ansätze'!$C$25,0)</f>
        <v>0</v>
      </c>
      <c r="X22" s="120" t="s">
        <v>24</v>
      </c>
      <c r="Y22" s="131">
        <f>IF(X22="o",F22*'2. Aktuelle Ansätze'!$C$27/100,0)</f>
        <v>643.99999999999989</v>
      </c>
      <c r="Z22" s="122" t="s">
        <v>25</v>
      </c>
      <c r="AA22" s="131">
        <f>IF(Z22="o",F22*'2. Aktuelle Ansätze'!$C$26/100,0)</f>
        <v>0</v>
      </c>
      <c r="AB22" s="137">
        <v>0</v>
      </c>
      <c r="AC22" s="137">
        <v>0</v>
      </c>
    </row>
    <row r="23" spans="1:29" s="58" customFormat="1" x14ac:dyDescent="0.2">
      <c r="A23" s="64" t="s">
        <v>111</v>
      </c>
      <c r="B23" s="65">
        <v>20</v>
      </c>
      <c r="C23" s="66">
        <v>2.42</v>
      </c>
      <c r="D23" s="67" t="s">
        <v>158</v>
      </c>
      <c r="E23" s="117"/>
      <c r="F23" s="130">
        <v>44000</v>
      </c>
      <c r="G23" s="131">
        <f>IF(F23&gt;0,F23*'2. Aktuelle Ansätze'!$C$32/100,0)</f>
        <v>2200</v>
      </c>
      <c r="H23" s="138">
        <f>IF(F23&gt;0,'2. Aktuelle Ansätze'!$C$30,0)</f>
        <v>5</v>
      </c>
      <c r="I23" s="133">
        <v>10000</v>
      </c>
      <c r="J23" s="134">
        <v>10</v>
      </c>
      <c r="K23" s="121">
        <v>0.8</v>
      </c>
      <c r="L23" s="117"/>
      <c r="M23" s="135">
        <f>_xlfn.IFS(L23=1,'2. Aktuelle Ansätze'!$C$9,L23=2,'2. Aktuelle Ansätze'!$C$10,L23=3,'2. Aktuelle Ansätze'!$C$11,L23=4,'2. Aktuelle Ansätze'!$C$12,L23&lt;1,0)</f>
        <v>0</v>
      </c>
      <c r="N23" s="118"/>
      <c r="O23" s="135">
        <f>_xlfn.IFS(N23=1,'2. Aktuelle Ansätze'!$C$15,N23=2,'2. Aktuelle Ansätze'!$C$16,N23=3,'2. Aktuelle Ansätze'!$C$17,N23&lt;1,0)</f>
        <v>0</v>
      </c>
      <c r="P23" s="119" t="s">
        <v>24</v>
      </c>
      <c r="Q23" s="136" t="str">
        <f>IF(P23="o",'2. Aktuelle Ansätze'!$C$6,0)</f>
        <v>55.00 fr./h</v>
      </c>
      <c r="R23" s="120" t="s">
        <v>24</v>
      </c>
      <c r="S23" s="131">
        <f>IF(R23="o",IF('2. Aktuelle Ansätze'!$C$21*F23/100&lt;=6000,'2. Aktuelle Ansätze'!$C$21*'4. Berechnungsdaten'!F23/100,6000),0)</f>
        <v>880</v>
      </c>
      <c r="T23" s="121" t="s">
        <v>25</v>
      </c>
      <c r="U23" s="131">
        <f>IF(T23="o",'2. Aktuelle Ansätze'!$C$24,0)</f>
        <v>0</v>
      </c>
      <c r="V23" s="122" t="s">
        <v>25</v>
      </c>
      <c r="W23" s="131">
        <f>IF(V23="o",'2. Aktuelle Ansätze'!$C$25,0)</f>
        <v>0</v>
      </c>
      <c r="X23" s="120" t="s">
        <v>24</v>
      </c>
      <c r="Y23" s="131">
        <f>IF(X23="o",F23*'2. Aktuelle Ansätze'!$C$27/100,0)</f>
        <v>1231.9999999999998</v>
      </c>
      <c r="Z23" s="122" t="s">
        <v>25</v>
      </c>
      <c r="AA23" s="131">
        <f>IF(Z23="o",F23*'2. Aktuelle Ansätze'!$C$26/100,0)</f>
        <v>0</v>
      </c>
      <c r="AB23" s="137">
        <v>0</v>
      </c>
      <c r="AC23" s="137">
        <v>0</v>
      </c>
    </row>
    <row r="24" spans="1:29" s="58" customFormat="1" x14ac:dyDescent="0.2">
      <c r="A24" s="64" t="s">
        <v>111</v>
      </c>
      <c r="B24" s="65">
        <v>21</v>
      </c>
      <c r="C24" s="66">
        <v>2.4300000000000002</v>
      </c>
      <c r="D24" s="67" t="s">
        <v>159</v>
      </c>
      <c r="E24" s="117"/>
      <c r="F24" s="130">
        <v>29000</v>
      </c>
      <c r="G24" s="131">
        <f>IF(F24&gt;0,F24*'2. Aktuelle Ansätze'!$C$32/100,0)</f>
        <v>1450</v>
      </c>
      <c r="H24" s="138">
        <f>IF(F24&gt;0,'2. Aktuelle Ansätze'!$C$30,0)</f>
        <v>5</v>
      </c>
      <c r="I24" s="133">
        <v>10000</v>
      </c>
      <c r="J24" s="134">
        <v>10</v>
      </c>
      <c r="K24" s="121">
        <v>0.8</v>
      </c>
      <c r="L24" s="117"/>
      <c r="M24" s="135">
        <f>_xlfn.IFS(L24=1,'2. Aktuelle Ansätze'!$C$9,L24=2,'2. Aktuelle Ansätze'!$C$10,L24=3,'2. Aktuelle Ansätze'!$C$11,L24=4,'2. Aktuelle Ansätze'!$C$12,L24&lt;1,0)</f>
        <v>0</v>
      </c>
      <c r="N24" s="118"/>
      <c r="O24" s="135">
        <f>_xlfn.IFS(N24=1,'2. Aktuelle Ansätze'!$C$15,N24=2,'2. Aktuelle Ansätze'!$C$16,N24=3,'2. Aktuelle Ansätze'!$C$17,N24&lt;1,0)</f>
        <v>0</v>
      </c>
      <c r="P24" s="119" t="s">
        <v>24</v>
      </c>
      <c r="Q24" s="136" t="str">
        <f>IF(P24="o",'2. Aktuelle Ansätze'!$C$6,0)</f>
        <v>55.00 fr./h</v>
      </c>
      <c r="R24" s="120" t="s">
        <v>24</v>
      </c>
      <c r="S24" s="131">
        <f>IF(R24="o",IF('2. Aktuelle Ansätze'!$C$21*F24/100&lt;=6000,'2. Aktuelle Ansätze'!$C$21*'4. Berechnungsdaten'!F24/100,6000),0)</f>
        <v>580</v>
      </c>
      <c r="T24" s="121" t="s">
        <v>25</v>
      </c>
      <c r="U24" s="131">
        <f>IF(T24="o",'2. Aktuelle Ansätze'!$C$24,0)</f>
        <v>0</v>
      </c>
      <c r="V24" s="122" t="s">
        <v>25</v>
      </c>
      <c r="W24" s="131">
        <f>IF(V24="o",'2. Aktuelle Ansätze'!$C$25,0)</f>
        <v>0</v>
      </c>
      <c r="X24" s="120" t="s">
        <v>24</v>
      </c>
      <c r="Y24" s="131">
        <f>IF(X24="o",F24*'2. Aktuelle Ansätze'!$C$27/100,0)</f>
        <v>812</v>
      </c>
      <c r="Z24" s="122" t="s">
        <v>25</v>
      </c>
      <c r="AA24" s="131">
        <f>IF(Z24="o",F24*'2. Aktuelle Ansätze'!$C$26/100,0)</f>
        <v>0</v>
      </c>
      <c r="AB24" s="137">
        <v>0</v>
      </c>
      <c r="AC24" s="137">
        <v>0</v>
      </c>
    </row>
    <row r="25" spans="1:29" s="58" customFormat="1" x14ac:dyDescent="0.2">
      <c r="A25" s="64" t="s">
        <v>111</v>
      </c>
      <c r="B25" s="65">
        <v>22</v>
      </c>
      <c r="C25" s="66">
        <v>2.44</v>
      </c>
      <c r="D25" s="67" t="s">
        <v>160</v>
      </c>
      <c r="E25" s="117"/>
      <c r="F25" s="130">
        <v>49000</v>
      </c>
      <c r="G25" s="131">
        <f>IF(F25&gt;0,F25*'2. Aktuelle Ansätze'!$C$32/100,0)</f>
        <v>2450</v>
      </c>
      <c r="H25" s="138">
        <f>IF(F25&gt;0,'2. Aktuelle Ansätze'!$C$30,0)</f>
        <v>5</v>
      </c>
      <c r="I25" s="133">
        <v>10000</v>
      </c>
      <c r="J25" s="134">
        <v>10</v>
      </c>
      <c r="K25" s="121">
        <v>0.8</v>
      </c>
      <c r="L25" s="117"/>
      <c r="M25" s="135">
        <f>_xlfn.IFS(L25=1,'2. Aktuelle Ansätze'!$C$9,L25=2,'2. Aktuelle Ansätze'!$C$10,L25=3,'2. Aktuelle Ansätze'!$C$11,L25=4,'2. Aktuelle Ansätze'!$C$12,L25&lt;1,0)</f>
        <v>0</v>
      </c>
      <c r="N25" s="118"/>
      <c r="O25" s="135">
        <f>_xlfn.IFS(N25=1,'2. Aktuelle Ansätze'!$C$15,N25=2,'2. Aktuelle Ansätze'!$C$16,N25=3,'2. Aktuelle Ansätze'!$C$17,N25&lt;1,0)</f>
        <v>0</v>
      </c>
      <c r="P25" s="119" t="s">
        <v>24</v>
      </c>
      <c r="Q25" s="136" t="str">
        <f>IF(P25="o",'2. Aktuelle Ansätze'!$C$6,0)</f>
        <v>55.00 fr./h</v>
      </c>
      <c r="R25" s="120" t="s">
        <v>24</v>
      </c>
      <c r="S25" s="131">
        <f>IF(R25="o",IF('2. Aktuelle Ansätze'!$C$21*F25/100&lt;=6000,'2. Aktuelle Ansätze'!$C$21*'4. Berechnungsdaten'!F25/100,6000),0)</f>
        <v>980</v>
      </c>
      <c r="T25" s="121" t="s">
        <v>25</v>
      </c>
      <c r="U25" s="131">
        <f>IF(T25="o",'2. Aktuelle Ansätze'!$C$24,0)</f>
        <v>0</v>
      </c>
      <c r="V25" s="122" t="s">
        <v>25</v>
      </c>
      <c r="W25" s="131">
        <f>IF(V25="o",'2. Aktuelle Ansätze'!$C$25,0)</f>
        <v>0</v>
      </c>
      <c r="X25" s="120" t="s">
        <v>24</v>
      </c>
      <c r="Y25" s="131">
        <f>IF(X25="o",F25*'2. Aktuelle Ansätze'!$C$27/100,0)</f>
        <v>1372</v>
      </c>
      <c r="Z25" s="122" t="s">
        <v>25</v>
      </c>
      <c r="AA25" s="131">
        <f>IF(Z25="o",F25*'2. Aktuelle Ansätze'!$C$26/100,0)</f>
        <v>0</v>
      </c>
      <c r="AB25" s="137">
        <v>0</v>
      </c>
      <c r="AC25" s="137">
        <v>0</v>
      </c>
    </row>
    <row r="26" spans="1:29" s="58" customFormat="1" x14ac:dyDescent="0.2">
      <c r="A26" s="64" t="s">
        <v>111</v>
      </c>
      <c r="B26" s="65">
        <v>23</v>
      </c>
      <c r="C26" s="66">
        <v>2.4500000000000002</v>
      </c>
      <c r="D26" s="67" t="s">
        <v>161</v>
      </c>
      <c r="E26" s="117"/>
      <c r="F26" s="130">
        <v>26000</v>
      </c>
      <c r="G26" s="131">
        <f>IF(F26&gt;0,F26*'2. Aktuelle Ansätze'!$C$32/100,0)</f>
        <v>1300</v>
      </c>
      <c r="H26" s="138">
        <f>IF(F26&gt;0,'2. Aktuelle Ansätze'!$C$30,0)</f>
        <v>5</v>
      </c>
      <c r="I26" s="133">
        <v>10000</v>
      </c>
      <c r="J26" s="134">
        <v>10</v>
      </c>
      <c r="K26" s="121">
        <v>0.5</v>
      </c>
      <c r="L26" s="117"/>
      <c r="M26" s="135">
        <f>_xlfn.IFS(L26=1,'2. Aktuelle Ansätze'!$C$9,L26=2,'2. Aktuelle Ansätze'!$C$10,L26=3,'2. Aktuelle Ansätze'!$C$11,L26=4,'2. Aktuelle Ansätze'!$C$12,L26&lt;1,0)</f>
        <v>0</v>
      </c>
      <c r="N26" s="118"/>
      <c r="O26" s="135">
        <f>_xlfn.IFS(N26=1,'2. Aktuelle Ansätze'!$C$15,N26=2,'2. Aktuelle Ansätze'!$C$16,N26=3,'2. Aktuelle Ansätze'!$C$17,N26&lt;1,0)</f>
        <v>0</v>
      </c>
      <c r="P26" s="119" t="s">
        <v>24</v>
      </c>
      <c r="Q26" s="136" t="str">
        <f>IF(P26="o",'2. Aktuelle Ansätze'!$C$6,0)</f>
        <v>55.00 fr./h</v>
      </c>
      <c r="R26" s="120" t="s">
        <v>24</v>
      </c>
      <c r="S26" s="131">
        <f>IF(R26="o",IF('2. Aktuelle Ansätze'!$C$21*F26/100&lt;=6000,'2. Aktuelle Ansätze'!$C$21*'4. Berechnungsdaten'!F26/100,6000),0)</f>
        <v>520</v>
      </c>
      <c r="T26" s="121" t="s">
        <v>25</v>
      </c>
      <c r="U26" s="131">
        <f>IF(T26="o",'2. Aktuelle Ansätze'!$C$24,0)</f>
        <v>0</v>
      </c>
      <c r="V26" s="122" t="s">
        <v>25</v>
      </c>
      <c r="W26" s="131">
        <f>IF(V26="o",'2. Aktuelle Ansätze'!$C$25,0)</f>
        <v>0</v>
      </c>
      <c r="X26" s="120" t="s">
        <v>24</v>
      </c>
      <c r="Y26" s="131">
        <f>IF(X26="o",F26*'2. Aktuelle Ansätze'!$C$27/100,0)</f>
        <v>728</v>
      </c>
      <c r="Z26" s="122" t="s">
        <v>25</v>
      </c>
      <c r="AA26" s="131">
        <f>IF(Z26="o",F26*'2. Aktuelle Ansätze'!$C$26/100,0)</f>
        <v>0</v>
      </c>
      <c r="AB26" s="137">
        <v>0</v>
      </c>
      <c r="AC26" s="137">
        <v>0</v>
      </c>
    </row>
    <row r="27" spans="1:29" s="58" customFormat="1" x14ac:dyDescent="0.2">
      <c r="A27" s="64" t="s">
        <v>111</v>
      </c>
      <c r="B27" s="65">
        <v>24</v>
      </c>
      <c r="C27" s="66">
        <v>2.5099999999999998</v>
      </c>
      <c r="D27" s="67" t="s">
        <v>162</v>
      </c>
      <c r="E27" s="117"/>
      <c r="F27" s="130">
        <v>10000</v>
      </c>
      <c r="G27" s="131">
        <f>IF(F27&gt;0,F27*'2. Aktuelle Ansätze'!$C$32/100,0)</f>
        <v>500</v>
      </c>
      <c r="H27" s="138">
        <f>IF(F27&gt;0,'2. Aktuelle Ansätze'!$C$30,0)</f>
        <v>5</v>
      </c>
      <c r="I27" s="133">
        <v>10000</v>
      </c>
      <c r="J27" s="134">
        <v>10</v>
      </c>
      <c r="K27" s="121">
        <v>0.7</v>
      </c>
      <c r="L27" s="117"/>
      <c r="M27" s="135">
        <f>_xlfn.IFS(L27=1,'2. Aktuelle Ansätze'!$C$9,L27=2,'2. Aktuelle Ansätze'!$C$10,L27=3,'2. Aktuelle Ansätze'!$C$11,L27=4,'2. Aktuelle Ansätze'!$C$12,L27&lt;1,0)</f>
        <v>0</v>
      </c>
      <c r="N27" s="118"/>
      <c r="O27" s="135">
        <f>_xlfn.IFS(N27=1,'2. Aktuelle Ansätze'!$C$15,N27=2,'2. Aktuelle Ansätze'!$C$16,N27=3,'2. Aktuelle Ansätze'!$C$17,N27&lt;1,0)</f>
        <v>0</v>
      </c>
      <c r="P27" s="119" t="s">
        <v>24</v>
      </c>
      <c r="Q27" s="136" t="str">
        <f>IF(P27="o",'2. Aktuelle Ansätze'!$C$6,0)</f>
        <v>55.00 fr./h</v>
      </c>
      <c r="R27" s="120" t="s">
        <v>24</v>
      </c>
      <c r="S27" s="131">
        <f>IF(R27="o",IF('2. Aktuelle Ansätze'!$C$21*F27/100&lt;=6000,'2. Aktuelle Ansätze'!$C$21*'4. Berechnungsdaten'!F27/100,6000),0)</f>
        <v>200</v>
      </c>
      <c r="T27" s="121" t="s">
        <v>25</v>
      </c>
      <c r="U27" s="131">
        <f>IF(T27="o",'2. Aktuelle Ansätze'!$C$24,0)</f>
        <v>0</v>
      </c>
      <c r="V27" s="122" t="s">
        <v>25</v>
      </c>
      <c r="W27" s="131">
        <f>IF(V27="o",'2. Aktuelle Ansätze'!$C$25,0)</f>
        <v>0</v>
      </c>
      <c r="X27" s="120" t="s">
        <v>24</v>
      </c>
      <c r="Y27" s="131">
        <f>IF(X27="o",F27*'2. Aktuelle Ansätze'!$C$27/100,0)</f>
        <v>280</v>
      </c>
      <c r="Z27" s="122" t="s">
        <v>25</v>
      </c>
      <c r="AA27" s="131">
        <f>IF(Z27="o",F27*'2. Aktuelle Ansätze'!$C$26/100,0)</f>
        <v>0</v>
      </c>
      <c r="AB27" s="137">
        <v>0</v>
      </c>
      <c r="AC27" s="137">
        <v>0</v>
      </c>
    </row>
    <row r="28" spans="1:29" s="58" customFormat="1" x14ac:dyDescent="0.2">
      <c r="A28" s="64" t="s">
        <v>111</v>
      </c>
      <c r="B28" s="65">
        <v>25</v>
      </c>
      <c r="C28" s="66">
        <v>2.52</v>
      </c>
      <c r="D28" s="67" t="s">
        <v>163</v>
      </c>
      <c r="E28" s="117"/>
      <c r="F28" s="130">
        <v>13000</v>
      </c>
      <c r="G28" s="131">
        <f>IF(F28&gt;0,F28*'2. Aktuelle Ansätze'!$C$32/100,0)</f>
        <v>650</v>
      </c>
      <c r="H28" s="138">
        <f>IF(F28&gt;0,'2. Aktuelle Ansätze'!$C$30,0)</f>
        <v>5</v>
      </c>
      <c r="I28" s="133">
        <v>10000</v>
      </c>
      <c r="J28" s="134">
        <v>10</v>
      </c>
      <c r="K28" s="121">
        <v>0.7</v>
      </c>
      <c r="L28" s="117"/>
      <c r="M28" s="135">
        <f>_xlfn.IFS(L28=1,'2. Aktuelle Ansätze'!$C$9,L28=2,'2. Aktuelle Ansätze'!$C$10,L28=3,'2. Aktuelle Ansätze'!$C$11,L28=4,'2. Aktuelle Ansätze'!$C$12,L28&lt;1,0)</f>
        <v>0</v>
      </c>
      <c r="N28" s="118"/>
      <c r="O28" s="135">
        <f>_xlfn.IFS(N28=1,'2. Aktuelle Ansätze'!$C$15,N28=2,'2. Aktuelle Ansätze'!$C$16,N28=3,'2. Aktuelle Ansätze'!$C$17,N28&lt;1,0)</f>
        <v>0</v>
      </c>
      <c r="P28" s="119" t="s">
        <v>24</v>
      </c>
      <c r="Q28" s="136" t="str">
        <f>IF(P28="o",'2. Aktuelle Ansätze'!$C$6,0)</f>
        <v>55.00 fr./h</v>
      </c>
      <c r="R28" s="120" t="s">
        <v>24</v>
      </c>
      <c r="S28" s="131">
        <f>IF(R28="o",IF('2. Aktuelle Ansätze'!$C$21*F28/100&lt;=6000,'2. Aktuelle Ansätze'!$C$21*'4. Berechnungsdaten'!F28/100,6000),0)</f>
        <v>260</v>
      </c>
      <c r="T28" s="121" t="s">
        <v>25</v>
      </c>
      <c r="U28" s="131">
        <f>IF(T28="o",'2. Aktuelle Ansätze'!$C$24,0)</f>
        <v>0</v>
      </c>
      <c r="V28" s="122" t="s">
        <v>25</v>
      </c>
      <c r="W28" s="131">
        <f>IF(V28="o",'2. Aktuelle Ansätze'!$C$25,0)</f>
        <v>0</v>
      </c>
      <c r="X28" s="120" t="s">
        <v>24</v>
      </c>
      <c r="Y28" s="131">
        <f>IF(X28="o",F28*'2. Aktuelle Ansätze'!$C$27/100,0)</f>
        <v>364</v>
      </c>
      <c r="Z28" s="122" t="s">
        <v>25</v>
      </c>
      <c r="AA28" s="131">
        <f>IF(Z28="o",F28*'2. Aktuelle Ansätze'!$C$26/100,0)</f>
        <v>0</v>
      </c>
      <c r="AB28" s="137">
        <v>0</v>
      </c>
      <c r="AC28" s="137">
        <v>0</v>
      </c>
    </row>
    <row r="29" spans="1:29" s="58" customFormat="1" x14ac:dyDescent="0.2">
      <c r="A29" s="64" t="s">
        <v>112</v>
      </c>
      <c r="B29" s="65">
        <v>26</v>
      </c>
      <c r="C29" s="66">
        <v>3.11</v>
      </c>
      <c r="D29" s="67" t="s">
        <v>164</v>
      </c>
      <c r="E29" s="117">
        <v>33</v>
      </c>
      <c r="F29" s="130">
        <v>42000</v>
      </c>
      <c r="G29" s="131">
        <f>IF(F29&gt;0,F29*'2. Aktuelle Ansätze'!$C$32/100,0)</f>
        <v>2100</v>
      </c>
      <c r="H29" s="138">
        <f>IF(F29&gt;0,'2. Aktuelle Ansätze'!$C$30,0)</f>
        <v>5</v>
      </c>
      <c r="I29" s="133">
        <v>7000</v>
      </c>
      <c r="J29" s="134">
        <v>7</v>
      </c>
      <c r="K29" s="121">
        <v>1.1000000000000001</v>
      </c>
      <c r="L29" s="117">
        <v>1</v>
      </c>
      <c r="M29" s="135">
        <f>_xlfn.IFS(L29=1,'2. Aktuelle Ansätze'!$C$9,L29=2,'2. Aktuelle Ansätze'!$C$10,L29=3,'2. Aktuelle Ansätze'!$C$11,L29=4,'2. Aktuelle Ansätze'!$C$12,L29&lt;1,0)</f>
        <v>1.65</v>
      </c>
      <c r="N29" s="118">
        <v>1</v>
      </c>
      <c r="O29" s="135">
        <f>_xlfn.IFS(N29=1,'2. Aktuelle Ansätze'!$C$15,N29=2,'2. Aktuelle Ansätze'!$C$16,N29=3,'2. Aktuelle Ansätze'!$C$17,N29&lt;1,0)</f>
        <v>6.5</v>
      </c>
      <c r="P29" s="119" t="s">
        <v>24</v>
      </c>
      <c r="Q29" s="136" t="str">
        <f>IF(P29="o",'2. Aktuelle Ansätze'!$C$6,0)</f>
        <v>55.00 fr./h</v>
      </c>
      <c r="R29" s="120" t="s">
        <v>24</v>
      </c>
      <c r="S29" s="131">
        <f>IF(R29="o",IF('2. Aktuelle Ansätze'!$C$21*F29/100&lt;=6000,'2. Aktuelle Ansätze'!$C$21*'4. Berechnungsdaten'!F29/100,6000),0)</f>
        <v>840</v>
      </c>
      <c r="T29" s="121" t="s">
        <v>24</v>
      </c>
      <c r="U29" s="131">
        <f>IF(T29="o",'2. Aktuelle Ansätze'!$C$24,0)</f>
        <v>100</v>
      </c>
      <c r="V29" s="120" t="s">
        <v>24</v>
      </c>
      <c r="W29" s="131">
        <f>IF(V29="o",'2. Aktuelle Ansätze'!$C$25,0)</f>
        <v>290</v>
      </c>
      <c r="X29" s="120" t="s">
        <v>24</v>
      </c>
      <c r="Y29" s="131">
        <f>IF(X29="o",F29*'2. Aktuelle Ansätze'!$C$27/100,0)</f>
        <v>1175.9999999999998</v>
      </c>
      <c r="Z29" s="122" t="s">
        <v>25</v>
      </c>
      <c r="AA29" s="131">
        <f>IF(Z29="o",F29*'2. Aktuelle Ansätze'!$C$26/100,0)</f>
        <v>0</v>
      </c>
      <c r="AB29" s="137">
        <v>4</v>
      </c>
      <c r="AC29" s="137">
        <v>0.13200000000000001</v>
      </c>
    </row>
    <row r="30" spans="1:29" s="58" customFormat="1" x14ac:dyDescent="0.2">
      <c r="A30" s="64" t="s">
        <v>112</v>
      </c>
      <c r="B30" s="65">
        <v>27</v>
      </c>
      <c r="C30" s="66">
        <v>3.12</v>
      </c>
      <c r="D30" s="67" t="s">
        <v>166</v>
      </c>
      <c r="E30" s="117">
        <v>50</v>
      </c>
      <c r="F30" s="130">
        <v>58000</v>
      </c>
      <c r="G30" s="131">
        <f>IF(F30&gt;0,F30*'2. Aktuelle Ansätze'!$C$32/100,0)</f>
        <v>2900</v>
      </c>
      <c r="H30" s="138">
        <f>IF(F30&gt;0,'2. Aktuelle Ansätze'!$C$30,0)</f>
        <v>5</v>
      </c>
      <c r="I30" s="133">
        <v>7000</v>
      </c>
      <c r="J30" s="134">
        <v>7</v>
      </c>
      <c r="K30" s="121">
        <v>1.1000000000000001</v>
      </c>
      <c r="L30" s="117">
        <v>1</v>
      </c>
      <c r="M30" s="135">
        <f>_xlfn.IFS(L30=1,'2. Aktuelle Ansätze'!$C$9,L30=2,'2. Aktuelle Ansätze'!$C$10,L30=3,'2. Aktuelle Ansätze'!$C$11,L30=4,'2. Aktuelle Ansätze'!$C$12,L30&lt;1,0)</f>
        <v>1.65</v>
      </c>
      <c r="N30" s="118">
        <v>1</v>
      </c>
      <c r="O30" s="135">
        <f>_xlfn.IFS(N30=1,'2. Aktuelle Ansätze'!$C$15,N30=2,'2. Aktuelle Ansätze'!$C$16,N30=3,'2. Aktuelle Ansätze'!$C$17,N30&lt;1,0)</f>
        <v>6.5</v>
      </c>
      <c r="P30" s="119" t="s">
        <v>24</v>
      </c>
      <c r="Q30" s="136" t="str">
        <f>IF(P30="o",'2. Aktuelle Ansätze'!$C$6,0)</f>
        <v>55.00 fr./h</v>
      </c>
      <c r="R30" s="120" t="s">
        <v>24</v>
      </c>
      <c r="S30" s="131">
        <f>IF(R30="o",IF('2. Aktuelle Ansätze'!$C$21*F30/100&lt;=6000,'2. Aktuelle Ansätze'!$C$21*'4. Berechnungsdaten'!F30/100,6000),0)</f>
        <v>1160</v>
      </c>
      <c r="T30" s="121" t="s">
        <v>24</v>
      </c>
      <c r="U30" s="131">
        <f>IF(T30="o",'2. Aktuelle Ansätze'!$C$24,0)</f>
        <v>100</v>
      </c>
      <c r="V30" s="120" t="s">
        <v>24</v>
      </c>
      <c r="W30" s="131">
        <f>IF(V30="o",'2. Aktuelle Ansätze'!$C$25,0)</f>
        <v>290</v>
      </c>
      <c r="X30" s="120" t="s">
        <v>24</v>
      </c>
      <c r="Y30" s="131">
        <f>IF(X30="o",F30*'2. Aktuelle Ansätze'!$C$27/100,0)</f>
        <v>1624</v>
      </c>
      <c r="Z30" s="122" t="s">
        <v>25</v>
      </c>
      <c r="AA30" s="131">
        <f>IF(Z30="o",F30*'2. Aktuelle Ansätze'!$C$26/100,0)</f>
        <v>0</v>
      </c>
      <c r="AB30" s="137">
        <v>6</v>
      </c>
      <c r="AC30" s="137">
        <v>0.2</v>
      </c>
    </row>
    <row r="31" spans="1:29" s="58" customFormat="1" x14ac:dyDescent="0.2">
      <c r="A31" s="64" t="s">
        <v>112</v>
      </c>
      <c r="B31" s="65">
        <v>28</v>
      </c>
      <c r="C31" s="66">
        <v>3.13</v>
      </c>
      <c r="D31" s="67" t="s">
        <v>165</v>
      </c>
      <c r="E31" s="117">
        <v>70</v>
      </c>
      <c r="F31" s="130">
        <v>87000</v>
      </c>
      <c r="G31" s="131">
        <f>IF(F31&gt;0,F31*'2. Aktuelle Ansätze'!$C$32/100,0)</f>
        <v>4350</v>
      </c>
      <c r="H31" s="138">
        <f>IF(F31&gt;0,'2. Aktuelle Ansätze'!$C$30,0)</f>
        <v>5</v>
      </c>
      <c r="I31" s="133">
        <v>10000</v>
      </c>
      <c r="J31" s="134">
        <v>10</v>
      </c>
      <c r="K31" s="121">
        <v>1.1000000000000001</v>
      </c>
      <c r="L31" s="117">
        <v>1</v>
      </c>
      <c r="M31" s="135">
        <f>_xlfn.IFS(L31=1,'2. Aktuelle Ansätze'!$C$9,L31=2,'2. Aktuelle Ansätze'!$C$10,L31=3,'2. Aktuelle Ansätze'!$C$11,L31=4,'2. Aktuelle Ansätze'!$C$12,L31&lt;1,0)</f>
        <v>1.65</v>
      </c>
      <c r="N31" s="118">
        <v>1</v>
      </c>
      <c r="O31" s="135">
        <f>_xlfn.IFS(N31=1,'2. Aktuelle Ansätze'!$C$15,N31=2,'2. Aktuelle Ansätze'!$C$16,N31=3,'2. Aktuelle Ansätze'!$C$17,N31&lt;1,0)</f>
        <v>6.5</v>
      </c>
      <c r="P31" s="119" t="s">
        <v>24</v>
      </c>
      <c r="Q31" s="136" t="str">
        <f>IF(P31="o",'2. Aktuelle Ansätze'!$C$6,0)</f>
        <v>55.00 fr./h</v>
      </c>
      <c r="R31" s="120" t="s">
        <v>24</v>
      </c>
      <c r="S31" s="131">
        <f>IF(R31="o",IF('2. Aktuelle Ansätze'!$C$21*F31/100&lt;=6000,'2. Aktuelle Ansätze'!$C$21*'4. Berechnungsdaten'!F31/100,6000),0)</f>
        <v>1740</v>
      </c>
      <c r="T31" s="121" t="s">
        <v>24</v>
      </c>
      <c r="U31" s="131">
        <f>IF(T31="o",'2. Aktuelle Ansätze'!$C$24,0)</f>
        <v>100</v>
      </c>
      <c r="V31" s="120" t="s">
        <v>24</v>
      </c>
      <c r="W31" s="131">
        <f>IF(V31="o",'2. Aktuelle Ansätze'!$C$25,0)</f>
        <v>290</v>
      </c>
      <c r="X31" s="120" t="s">
        <v>24</v>
      </c>
      <c r="Y31" s="131">
        <f>IF(X31="o",F31*'2. Aktuelle Ansätze'!$C$27/100,0)</f>
        <v>2435.9999999999995</v>
      </c>
      <c r="Z31" s="122" t="s">
        <v>25</v>
      </c>
      <c r="AA31" s="131">
        <f>IF(Z31="o",F31*'2. Aktuelle Ansätze'!$C$26/100,0)</f>
        <v>0</v>
      </c>
      <c r="AB31" s="137">
        <v>8.4</v>
      </c>
      <c r="AC31" s="137">
        <v>0.28000000000000003</v>
      </c>
    </row>
    <row r="32" spans="1:29" s="58" customFormat="1" x14ac:dyDescent="0.2">
      <c r="A32" s="64" t="s">
        <v>112</v>
      </c>
      <c r="B32" s="65">
        <v>29</v>
      </c>
      <c r="C32" s="66">
        <v>3.21</v>
      </c>
      <c r="D32" s="67" t="s">
        <v>168</v>
      </c>
      <c r="E32" s="117">
        <v>60</v>
      </c>
      <c r="F32" s="130">
        <v>73500</v>
      </c>
      <c r="G32" s="131">
        <f>IF(F32&gt;0,F32*'2. Aktuelle Ansätze'!$C$32/100,0)</f>
        <v>3675</v>
      </c>
      <c r="H32" s="138">
        <f>IF(F32&gt;0,'2. Aktuelle Ansätze'!$C$30,0)</f>
        <v>5</v>
      </c>
      <c r="I32" s="133">
        <v>10000</v>
      </c>
      <c r="J32" s="134">
        <v>10</v>
      </c>
      <c r="K32" s="121">
        <v>1.1000000000000001</v>
      </c>
      <c r="L32" s="117">
        <v>1</v>
      </c>
      <c r="M32" s="135">
        <f>_xlfn.IFS(L32=1,'2. Aktuelle Ansätze'!$C$9,L32=2,'2. Aktuelle Ansätze'!$C$10,L32=3,'2. Aktuelle Ansätze'!$C$11,L32=4,'2. Aktuelle Ansätze'!$C$12,L32&lt;1,0)</f>
        <v>1.65</v>
      </c>
      <c r="N32" s="118">
        <v>1</v>
      </c>
      <c r="O32" s="135">
        <f>_xlfn.IFS(N32=1,'2. Aktuelle Ansätze'!$C$15,N32=2,'2. Aktuelle Ansätze'!$C$16,N32=3,'2. Aktuelle Ansätze'!$C$17,N32&lt;1,0)</f>
        <v>6.5</v>
      </c>
      <c r="P32" s="119" t="s">
        <v>24</v>
      </c>
      <c r="Q32" s="136" t="str">
        <f>IF(P32="o",'2. Aktuelle Ansätze'!$C$6,0)</f>
        <v>55.00 fr./h</v>
      </c>
      <c r="R32" s="120" t="s">
        <v>24</v>
      </c>
      <c r="S32" s="131">
        <f>IF(R32="o",IF('2. Aktuelle Ansätze'!$C$21*F32/100&lt;=6000,'2. Aktuelle Ansätze'!$C$21*'4. Berechnungsdaten'!F32/100,6000),0)</f>
        <v>1470</v>
      </c>
      <c r="T32" s="121" t="s">
        <v>24</v>
      </c>
      <c r="U32" s="131">
        <f>IF(T32="o",'2. Aktuelle Ansätze'!$C$24,0)</f>
        <v>100</v>
      </c>
      <c r="V32" s="120" t="s">
        <v>24</v>
      </c>
      <c r="W32" s="131">
        <f>IF(V32="o",'2. Aktuelle Ansätze'!$C$25,0)</f>
        <v>290</v>
      </c>
      <c r="X32" s="120" t="s">
        <v>24</v>
      </c>
      <c r="Y32" s="131">
        <f>IF(X32="o",F32*'2. Aktuelle Ansätze'!$C$27/100,0)</f>
        <v>2058</v>
      </c>
      <c r="Z32" s="122" t="s">
        <v>25</v>
      </c>
      <c r="AA32" s="131">
        <f>IF(Z32="o",F32*'2. Aktuelle Ansätze'!$C$26/100,0)</f>
        <v>0</v>
      </c>
      <c r="AB32" s="137">
        <v>7.2</v>
      </c>
      <c r="AC32" s="137">
        <v>0.2</v>
      </c>
    </row>
    <row r="33" spans="1:29" s="58" customFormat="1" x14ac:dyDescent="0.2">
      <c r="A33" s="64" t="s">
        <v>112</v>
      </c>
      <c r="B33" s="65">
        <v>30</v>
      </c>
      <c r="C33" s="66">
        <v>3.22</v>
      </c>
      <c r="D33" s="67" t="s">
        <v>167</v>
      </c>
      <c r="E33" s="117">
        <v>85</v>
      </c>
      <c r="F33" s="130">
        <v>111000</v>
      </c>
      <c r="G33" s="131">
        <f>IF(F33&gt;0,F33*'2. Aktuelle Ansätze'!$C$32/100,0)</f>
        <v>5550</v>
      </c>
      <c r="H33" s="138">
        <f>IF(F33&gt;0,'2. Aktuelle Ansätze'!$C$30,0)</f>
        <v>5</v>
      </c>
      <c r="I33" s="133">
        <v>10000</v>
      </c>
      <c r="J33" s="134">
        <v>10</v>
      </c>
      <c r="K33" s="121">
        <v>1.1000000000000001</v>
      </c>
      <c r="L33" s="117">
        <v>1</v>
      </c>
      <c r="M33" s="135">
        <f>_xlfn.IFS(L33=1,'2. Aktuelle Ansätze'!$C$9,L33=2,'2. Aktuelle Ansätze'!$C$10,L33=3,'2. Aktuelle Ansätze'!$C$11,L33=4,'2. Aktuelle Ansätze'!$C$12,L33&lt;1,0)</f>
        <v>1.65</v>
      </c>
      <c r="N33" s="118">
        <v>1</v>
      </c>
      <c r="O33" s="135">
        <f>_xlfn.IFS(N33=1,'2. Aktuelle Ansätze'!$C$15,N33=2,'2. Aktuelle Ansätze'!$C$16,N33=3,'2. Aktuelle Ansätze'!$C$17,N33&lt;1,0)</f>
        <v>6.5</v>
      </c>
      <c r="P33" s="119" t="s">
        <v>24</v>
      </c>
      <c r="Q33" s="136" t="str">
        <f>IF(P33="o",'2. Aktuelle Ansätze'!$C$6,0)</f>
        <v>55.00 fr./h</v>
      </c>
      <c r="R33" s="120" t="s">
        <v>24</v>
      </c>
      <c r="S33" s="131">
        <f>IF(R33="o",IF('2. Aktuelle Ansätze'!$C$21*F33/100&lt;=6000,'2. Aktuelle Ansätze'!$C$21*'4. Berechnungsdaten'!F33/100,6000),0)</f>
        <v>2220</v>
      </c>
      <c r="T33" s="121" t="s">
        <v>24</v>
      </c>
      <c r="U33" s="131">
        <f>IF(T33="o",'2. Aktuelle Ansätze'!$C$24,0)</f>
        <v>100</v>
      </c>
      <c r="V33" s="120" t="s">
        <v>24</v>
      </c>
      <c r="W33" s="131">
        <f>IF(V33="o",'2. Aktuelle Ansätze'!$C$25,0)</f>
        <v>290</v>
      </c>
      <c r="X33" s="120" t="s">
        <v>24</v>
      </c>
      <c r="Y33" s="131">
        <f>IF(X33="o",F33*'2. Aktuelle Ansätze'!$C$27/100,0)</f>
        <v>3108</v>
      </c>
      <c r="Z33" s="122" t="s">
        <v>25</v>
      </c>
      <c r="AA33" s="131">
        <f>IF(Z33="o",F33*'2. Aktuelle Ansätze'!$C$26/100,0)</f>
        <v>0</v>
      </c>
      <c r="AB33" s="137">
        <v>10.199999999999999</v>
      </c>
      <c r="AC33" s="137">
        <v>0.34</v>
      </c>
    </row>
    <row r="34" spans="1:29" s="58" customFormat="1" x14ac:dyDescent="0.2">
      <c r="A34" s="64" t="s">
        <v>113</v>
      </c>
      <c r="B34" s="65">
        <v>31</v>
      </c>
      <c r="C34" s="66">
        <v>4.1100000000000003</v>
      </c>
      <c r="D34" s="68" t="s">
        <v>169</v>
      </c>
      <c r="E34" s="117"/>
      <c r="F34" s="130">
        <v>9000</v>
      </c>
      <c r="G34" s="131">
        <f>IF(F34&gt;0,F34*'2. Aktuelle Ansätze'!$C$32/100,0)</f>
        <v>450</v>
      </c>
      <c r="H34" s="138">
        <f>IF(F34&gt;0,'2. Aktuelle Ansätze'!$C$30,0)</f>
        <v>5</v>
      </c>
      <c r="I34" s="133">
        <v>3000</v>
      </c>
      <c r="J34" s="134">
        <v>7</v>
      </c>
      <c r="K34" s="121">
        <v>1</v>
      </c>
      <c r="L34" s="117"/>
      <c r="M34" s="135">
        <f>_xlfn.IFS(L34=1,'2. Aktuelle Ansätze'!$C$9,L34=2,'2. Aktuelle Ansätze'!$C$10,L34=3,'2. Aktuelle Ansätze'!$C$11,L34=4,'2. Aktuelle Ansätze'!$C$12,L34&lt;1,0)</f>
        <v>0</v>
      </c>
      <c r="N34" s="118"/>
      <c r="O34" s="135">
        <f>_xlfn.IFS(N34=1,'2. Aktuelle Ansätze'!$C$15,N34=2,'2. Aktuelle Ansätze'!$C$16,N34=3,'2. Aktuelle Ansätze'!$C$17,N34&lt;1,0)</f>
        <v>0</v>
      </c>
      <c r="P34" s="119" t="s">
        <v>24</v>
      </c>
      <c r="Q34" s="136" t="str">
        <f>IF(P34="o",'2. Aktuelle Ansätze'!$C$6,0)</f>
        <v>55.00 fr./h</v>
      </c>
      <c r="R34" s="120" t="s">
        <v>24</v>
      </c>
      <c r="S34" s="131">
        <f>IF(R34="o",IF('2. Aktuelle Ansätze'!$C$21*F34/100&lt;=6000,'2. Aktuelle Ansätze'!$C$21*'4. Berechnungsdaten'!F34/100,6000),0)</f>
        <v>180</v>
      </c>
      <c r="T34" s="121" t="s">
        <v>25</v>
      </c>
      <c r="U34" s="131">
        <f>IF(T34="o",'2. Aktuelle Ansätze'!$C$24,0)</f>
        <v>0</v>
      </c>
      <c r="V34" s="122" t="s">
        <v>25</v>
      </c>
      <c r="W34" s="131">
        <f>IF(V34="o",'2. Aktuelle Ansätze'!$C$25,0)</f>
        <v>0</v>
      </c>
      <c r="X34" s="122" t="s">
        <v>25</v>
      </c>
      <c r="Y34" s="131">
        <f>IF(X34="o",F34*'2. Aktuelle Ansätze'!$C$27/100,0)</f>
        <v>0</v>
      </c>
      <c r="Z34" s="120" t="s">
        <v>24</v>
      </c>
      <c r="AA34" s="131">
        <f>IF(Z34="o",F34*'2. Aktuelle Ansätze'!$C$26/100,0)</f>
        <v>18</v>
      </c>
      <c r="AB34" s="137">
        <v>0</v>
      </c>
      <c r="AC34" s="137">
        <v>0</v>
      </c>
    </row>
    <row r="35" spans="1:29" s="58" customFormat="1" x14ac:dyDescent="0.2">
      <c r="A35" s="64" t="s">
        <v>113</v>
      </c>
      <c r="B35" s="65">
        <v>32</v>
      </c>
      <c r="C35" s="66">
        <v>4.12</v>
      </c>
      <c r="D35" s="67" t="s">
        <v>170</v>
      </c>
      <c r="E35" s="117"/>
      <c r="F35" s="130">
        <v>16000</v>
      </c>
      <c r="G35" s="131">
        <f>IF(F35&gt;0,F35*'2. Aktuelle Ansätze'!$C$32/100,0)</f>
        <v>800</v>
      </c>
      <c r="H35" s="138">
        <f>IF(F35&gt;0,'2. Aktuelle Ansätze'!$C$30,0)</f>
        <v>5</v>
      </c>
      <c r="I35" s="133">
        <v>3000</v>
      </c>
      <c r="J35" s="134">
        <v>7</v>
      </c>
      <c r="K35" s="121">
        <v>1</v>
      </c>
      <c r="L35" s="117"/>
      <c r="M35" s="135">
        <f>_xlfn.IFS(L35=1,'2. Aktuelle Ansätze'!$C$9,L35=2,'2. Aktuelle Ansätze'!$C$10,L35=3,'2. Aktuelle Ansätze'!$C$11,L35=4,'2. Aktuelle Ansätze'!$C$12,L35&lt;1,0)</f>
        <v>0</v>
      </c>
      <c r="N35" s="118"/>
      <c r="O35" s="135">
        <f>_xlfn.IFS(N35=1,'2. Aktuelle Ansätze'!$C$15,N35=2,'2. Aktuelle Ansätze'!$C$16,N35=3,'2. Aktuelle Ansätze'!$C$17,N35&lt;1,0)</f>
        <v>0</v>
      </c>
      <c r="P35" s="119" t="s">
        <v>24</v>
      </c>
      <c r="Q35" s="136" t="str">
        <f>IF(P35="o",'2. Aktuelle Ansätze'!$C$6,0)</f>
        <v>55.00 fr./h</v>
      </c>
      <c r="R35" s="120" t="s">
        <v>24</v>
      </c>
      <c r="S35" s="131">
        <f>IF(R35="o",IF('2. Aktuelle Ansätze'!$C$21*F35/100&lt;=6000,'2. Aktuelle Ansätze'!$C$21*'4. Berechnungsdaten'!F35/100,6000),0)</f>
        <v>320</v>
      </c>
      <c r="T35" s="121" t="s">
        <v>25</v>
      </c>
      <c r="U35" s="131">
        <f>IF(T35="o",'2. Aktuelle Ansätze'!$C$24,0)</f>
        <v>0</v>
      </c>
      <c r="V35" s="122" t="s">
        <v>25</v>
      </c>
      <c r="W35" s="131">
        <f>IF(V35="o",'2. Aktuelle Ansätze'!$C$25,0)</f>
        <v>0</v>
      </c>
      <c r="X35" s="122" t="s">
        <v>25</v>
      </c>
      <c r="Y35" s="131">
        <f>IF(X35="o",F35*'2. Aktuelle Ansätze'!$C$27/100,0)</f>
        <v>0</v>
      </c>
      <c r="Z35" s="120" t="s">
        <v>24</v>
      </c>
      <c r="AA35" s="131">
        <f>IF(Z35="o",F35*'2. Aktuelle Ansätze'!$C$26/100,0)</f>
        <v>32</v>
      </c>
      <c r="AB35" s="137">
        <v>0</v>
      </c>
      <c r="AC35" s="137">
        <v>0</v>
      </c>
    </row>
    <row r="36" spans="1:29" s="58" customFormat="1" x14ac:dyDescent="0.2">
      <c r="A36" s="64" t="s">
        <v>113</v>
      </c>
      <c r="B36" s="65">
        <v>33</v>
      </c>
      <c r="C36" s="66">
        <v>4.21</v>
      </c>
      <c r="D36" s="67" t="s">
        <v>171</v>
      </c>
      <c r="E36" s="117"/>
      <c r="F36" s="130">
        <v>5300</v>
      </c>
      <c r="G36" s="131">
        <f>IF(F36&gt;0,F36*'2. Aktuelle Ansätze'!$C$32/100,0)</f>
        <v>265</v>
      </c>
      <c r="H36" s="138">
        <f>IF(F36&gt;0,'2. Aktuelle Ansätze'!$C$30,0)</f>
        <v>5</v>
      </c>
      <c r="I36" s="133">
        <v>3000</v>
      </c>
      <c r="J36" s="134">
        <v>7</v>
      </c>
      <c r="K36" s="121">
        <v>1</v>
      </c>
      <c r="L36" s="117"/>
      <c r="M36" s="135">
        <f>_xlfn.IFS(L36=1,'2. Aktuelle Ansätze'!$C$9,L36=2,'2. Aktuelle Ansätze'!$C$10,L36=3,'2. Aktuelle Ansätze'!$C$11,L36=4,'2. Aktuelle Ansätze'!$C$12,L36&lt;1,0)</f>
        <v>0</v>
      </c>
      <c r="N36" s="118"/>
      <c r="O36" s="135">
        <f>_xlfn.IFS(N36=1,'2. Aktuelle Ansätze'!$C$15,N36=2,'2. Aktuelle Ansätze'!$C$16,N36=3,'2. Aktuelle Ansätze'!$C$17,N36&lt;1,0)</f>
        <v>0</v>
      </c>
      <c r="P36" s="119" t="s">
        <v>24</v>
      </c>
      <c r="Q36" s="136" t="str">
        <f>IF(P36="o",'2. Aktuelle Ansätze'!$C$6,0)</f>
        <v>55.00 fr./h</v>
      </c>
      <c r="R36" s="120" t="s">
        <v>24</v>
      </c>
      <c r="S36" s="131">
        <f>IF(R36="o",IF('2. Aktuelle Ansätze'!$C$21*F36/100&lt;=6000,'2. Aktuelle Ansätze'!$C$21*'4. Berechnungsdaten'!F36/100,6000),0)</f>
        <v>106</v>
      </c>
      <c r="T36" s="121" t="s">
        <v>25</v>
      </c>
      <c r="U36" s="131">
        <f>IF(T36="o",'2. Aktuelle Ansätze'!$C$24,0)</f>
        <v>0</v>
      </c>
      <c r="V36" s="122" t="s">
        <v>25</v>
      </c>
      <c r="W36" s="131">
        <f>IF(V36="o",'2. Aktuelle Ansätze'!$C$25,0)</f>
        <v>0</v>
      </c>
      <c r="X36" s="122" t="s">
        <v>25</v>
      </c>
      <c r="Y36" s="131">
        <f>IF(X36="o",F36*'2. Aktuelle Ansätze'!$C$27/100,0)</f>
        <v>0</v>
      </c>
      <c r="Z36" s="120" t="s">
        <v>24</v>
      </c>
      <c r="AA36" s="131">
        <f>IF(Z36="o",F36*'2. Aktuelle Ansätze'!$C$26/100,0)</f>
        <v>10.6</v>
      </c>
      <c r="AB36" s="137">
        <v>0</v>
      </c>
      <c r="AC36" s="137">
        <v>0</v>
      </c>
    </row>
    <row r="37" spans="1:29" s="58" customFormat="1" x14ac:dyDescent="0.2">
      <c r="A37" s="64" t="s">
        <v>113</v>
      </c>
      <c r="B37" s="65">
        <v>34</v>
      </c>
      <c r="C37" s="66">
        <v>4.22</v>
      </c>
      <c r="D37" s="67" t="s">
        <v>172</v>
      </c>
      <c r="E37" s="117"/>
      <c r="F37" s="130">
        <v>7700</v>
      </c>
      <c r="G37" s="131">
        <f>IF(F37&gt;0,F37*'2. Aktuelle Ansätze'!$C$32/100,0)</f>
        <v>385</v>
      </c>
      <c r="H37" s="138">
        <f>IF(F37&gt;0,'2. Aktuelle Ansätze'!$C$30,0)</f>
        <v>5</v>
      </c>
      <c r="I37" s="133">
        <v>3000</v>
      </c>
      <c r="J37" s="134">
        <v>7</v>
      </c>
      <c r="K37" s="121">
        <v>1</v>
      </c>
      <c r="L37" s="117"/>
      <c r="M37" s="135">
        <f>_xlfn.IFS(L37=1,'2. Aktuelle Ansätze'!$C$9,L37=2,'2. Aktuelle Ansätze'!$C$10,L37=3,'2. Aktuelle Ansätze'!$C$11,L37=4,'2. Aktuelle Ansätze'!$C$12,L37&lt;1,0)</f>
        <v>0</v>
      </c>
      <c r="N37" s="118"/>
      <c r="O37" s="135">
        <f>_xlfn.IFS(N37=1,'2. Aktuelle Ansätze'!$C$15,N37=2,'2. Aktuelle Ansätze'!$C$16,N37=3,'2. Aktuelle Ansätze'!$C$17,N37&lt;1,0)</f>
        <v>0</v>
      </c>
      <c r="P37" s="119" t="s">
        <v>24</v>
      </c>
      <c r="Q37" s="136" t="str">
        <f>IF(P37="o",'2. Aktuelle Ansätze'!$C$6,0)</f>
        <v>55.00 fr./h</v>
      </c>
      <c r="R37" s="120" t="s">
        <v>24</v>
      </c>
      <c r="S37" s="131">
        <f>IF(R37="o",IF('2. Aktuelle Ansätze'!$C$21*F37/100&lt;=6000,'2. Aktuelle Ansätze'!$C$21*'4. Berechnungsdaten'!F37/100,6000),0)</f>
        <v>154</v>
      </c>
      <c r="T37" s="121" t="s">
        <v>25</v>
      </c>
      <c r="U37" s="131">
        <f>IF(T37="o",'2. Aktuelle Ansätze'!$C$24,0)</f>
        <v>0</v>
      </c>
      <c r="V37" s="122" t="s">
        <v>25</v>
      </c>
      <c r="W37" s="131">
        <f>IF(V37="o",'2. Aktuelle Ansätze'!$C$25,0)</f>
        <v>0</v>
      </c>
      <c r="X37" s="122" t="s">
        <v>25</v>
      </c>
      <c r="Y37" s="131">
        <f>IF(X37="o",F37*'2. Aktuelle Ansätze'!$C$27/100,0)</f>
        <v>0</v>
      </c>
      <c r="Z37" s="120" t="s">
        <v>24</v>
      </c>
      <c r="AA37" s="131">
        <f>IF(Z37="o",F37*'2. Aktuelle Ansätze'!$C$26/100,0)</f>
        <v>15.4</v>
      </c>
      <c r="AB37" s="137">
        <v>0</v>
      </c>
      <c r="AC37" s="137">
        <v>0</v>
      </c>
    </row>
    <row r="38" spans="1:29" s="58" customFormat="1" x14ac:dyDescent="0.2">
      <c r="A38" s="64" t="s">
        <v>113</v>
      </c>
      <c r="B38" s="65">
        <v>35</v>
      </c>
      <c r="C38" s="66">
        <v>4.3099999999999996</v>
      </c>
      <c r="D38" s="67" t="s">
        <v>173</v>
      </c>
      <c r="E38" s="117"/>
      <c r="F38" s="130">
        <v>24500</v>
      </c>
      <c r="G38" s="131">
        <f>IF(F38&gt;0,F38*'2. Aktuelle Ansätze'!$C$32/100,0)</f>
        <v>1225</v>
      </c>
      <c r="H38" s="138">
        <f>IF(F38&gt;0,'2. Aktuelle Ansätze'!$C$30,0)</f>
        <v>5</v>
      </c>
      <c r="I38" s="133">
        <v>3000</v>
      </c>
      <c r="J38" s="134">
        <v>7</v>
      </c>
      <c r="K38" s="121">
        <v>0.8</v>
      </c>
      <c r="L38" s="117"/>
      <c r="M38" s="135">
        <f>_xlfn.IFS(L38=1,'2. Aktuelle Ansätze'!$C$9,L38=2,'2. Aktuelle Ansätze'!$C$10,L38=3,'2. Aktuelle Ansätze'!$C$11,L38=4,'2. Aktuelle Ansätze'!$C$12,L38&lt;1,0)</f>
        <v>0</v>
      </c>
      <c r="N38" s="118">
        <v>1</v>
      </c>
      <c r="O38" s="135">
        <f>_xlfn.IFS(N38=1,'2. Aktuelle Ansätze'!$C$15,N38=2,'2. Aktuelle Ansätze'!$C$16,N38=3,'2. Aktuelle Ansätze'!$C$17,N38&lt;1,0)</f>
        <v>6.5</v>
      </c>
      <c r="P38" s="119" t="s">
        <v>24</v>
      </c>
      <c r="Q38" s="136" t="str">
        <f>IF(P38="o",'2. Aktuelle Ansätze'!$C$6,0)</f>
        <v>55.00 fr./h</v>
      </c>
      <c r="R38" s="120" t="s">
        <v>24</v>
      </c>
      <c r="S38" s="131">
        <f>IF(R38="o",IF('2. Aktuelle Ansätze'!$C$21*F38/100&lt;=6000,'2. Aktuelle Ansätze'!$C$21*'4. Berechnungsdaten'!F38/100,6000),0)</f>
        <v>490</v>
      </c>
      <c r="T38" s="121" t="s">
        <v>25</v>
      </c>
      <c r="U38" s="131">
        <f>IF(T38="o",'2. Aktuelle Ansätze'!$C$24,0)</f>
        <v>0</v>
      </c>
      <c r="V38" s="122" t="s">
        <v>25</v>
      </c>
      <c r="W38" s="131">
        <f>IF(V38="o",'2. Aktuelle Ansätze'!$C$25,0)</f>
        <v>0</v>
      </c>
      <c r="X38" s="122" t="s">
        <v>25</v>
      </c>
      <c r="Y38" s="131">
        <f>IF(X38="o",F38*'2. Aktuelle Ansätze'!$C$27/100,0)</f>
        <v>0</v>
      </c>
      <c r="Z38" s="120" t="s">
        <v>24</v>
      </c>
      <c r="AA38" s="131">
        <f>IF(Z38="o",F38*'2. Aktuelle Ansätze'!$C$26/100,0)</f>
        <v>49</v>
      </c>
      <c r="AB38" s="137">
        <v>0</v>
      </c>
      <c r="AC38" s="137">
        <v>0.2</v>
      </c>
    </row>
    <row r="39" spans="1:29" s="58" customFormat="1" x14ac:dyDescent="0.2">
      <c r="A39" s="64" t="s">
        <v>113</v>
      </c>
      <c r="B39" s="65">
        <v>36</v>
      </c>
      <c r="C39" s="66">
        <v>4.32</v>
      </c>
      <c r="D39" s="67" t="s">
        <v>174</v>
      </c>
      <c r="E39" s="117"/>
      <c r="F39" s="130">
        <v>7500</v>
      </c>
      <c r="G39" s="131">
        <f>IF(F39&gt;0,F39*'2. Aktuelle Ansätze'!$C$32/100,0)</f>
        <v>375</v>
      </c>
      <c r="H39" s="138">
        <f>IF(F39&gt;0,'2. Aktuelle Ansätze'!$C$30,0)</f>
        <v>5</v>
      </c>
      <c r="I39" s="133">
        <v>2000</v>
      </c>
      <c r="J39" s="134">
        <v>7</v>
      </c>
      <c r="K39" s="121">
        <v>0.8</v>
      </c>
      <c r="L39" s="117"/>
      <c r="M39" s="135">
        <f>_xlfn.IFS(L39=1,'2. Aktuelle Ansätze'!$C$9,L39=2,'2. Aktuelle Ansätze'!$C$10,L39=3,'2. Aktuelle Ansätze'!$C$11,L39=4,'2. Aktuelle Ansätze'!$C$12,L39&lt;1,0)</f>
        <v>0</v>
      </c>
      <c r="N39" s="118"/>
      <c r="O39" s="135">
        <f>_xlfn.IFS(N39=1,'2. Aktuelle Ansätze'!$C$15,N39=2,'2. Aktuelle Ansätze'!$C$16,N39=3,'2. Aktuelle Ansätze'!$C$17,N39&lt;1,0)</f>
        <v>0</v>
      </c>
      <c r="P39" s="119" t="s">
        <v>24</v>
      </c>
      <c r="Q39" s="136" t="str">
        <f>IF(P39="o",'2. Aktuelle Ansätze'!$C$6,0)</f>
        <v>55.00 fr./h</v>
      </c>
      <c r="R39" s="120" t="s">
        <v>24</v>
      </c>
      <c r="S39" s="131">
        <f>IF(R39="o",IF('2. Aktuelle Ansätze'!$C$21*F39/100&lt;=6000,'2. Aktuelle Ansätze'!$C$21*'4. Berechnungsdaten'!F39/100,6000),0)</f>
        <v>150</v>
      </c>
      <c r="T39" s="121" t="s">
        <v>25</v>
      </c>
      <c r="U39" s="131">
        <f>IF(T39="o",'2. Aktuelle Ansätze'!$C$24,0)</f>
        <v>0</v>
      </c>
      <c r="V39" s="122" t="s">
        <v>25</v>
      </c>
      <c r="W39" s="131">
        <f>IF(V39="o",'2. Aktuelle Ansätze'!$C$25,0)</f>
        <v>0</v>
      </c>
      <c r="X39" s="122" t="s">
        <v>25</v>
      </c>
      <c r="Y39" s="131">
        <f>IF(X39="o",F39*'2. Aktuelle Ansätze'!$C$27/100,0)</f>
        <v>0</v>
      </c>
      <c r="Z39" s="120" t="s">
        <v>24</v>
      </c>
      <c r="AA39" s="131">
        <f>IF(Z39="o",F39*'2. Aktuelle Ansätze'!$C$26/100,0)</f>
        <v>15</v>
      </c>
      <c r="AB39" s="137">
        <v>0</v>
      </c>
      <c r="AC39" s="137">
        <v>0</v>
      </c>
    </row>
    <row r="40" spans="1:29" s="58" customFormat="1" x14ac:dyDescent="0.2">
      <c r="A40" s="64" t="s">
        <v>113</v>
      </c>
      <c r="B40" s="65">
        <v>37</v>
      </c>
      <c r="C40" s="66">
        <v>4.33</v>
      </c>
      <c r="D40" s="67" t="s">
        <v>175</v>
      </c>
      <c r="E40" s="117"/>
      <c r="F40" s="130">
        <v>8700</v>
      </c>
      <c r="G40" s="131">
        <f>IF(F40&gt;0,F40*'2. Aktuelle Ansätze'!$C$32/100,0)</f>
        <v>435</v>
      </c>
      <c r="H40" s="138">
        <f>IF(F40&gt;0,'2. Aktuelle Ansätze'!$C$30,0)</f>
        <v>5</v>
      </c>
      <c r="I40" s="133">
        <v>2000</v>
      </c>
      <c r="J40" s="134">
        <v>10</v>
      </c>
      <c r="K40" s="121">
        <v>1</v>
      </c>
      <c r="L40" s="117"/>
      <c r="M40" s="135">
        <f>_xlfn.IFS(L40=1,'2. Aktuelle Ansätze'!$C$9,L40=2,'2. Aktuelle Ansätze'!$C$10,L40=3,'2. Aktuelle Ansätze'!$C$11,L40=4,'2. Aktuelle Ansätze'!$C$12,L40&lt;1,0)</f>
        <v>0</v>
      </c>
      <c r="N40" s="118"/>
      <c r="O40" s="135">
        <f>_xlfn.IFS(N40=1,'2. Aktuelle Ansätze'!$C$15,N40=2,'2. Aktuelle Ansätze'!$C$16,N40=3,'2. Aktuelle Ansätze'!$C$17,N40&lt;1,0)</f>
        <v>0</v>
      </c>
      <c r="P40" s="119" t="s">
        <v>24</v>
      </c>
      <c r="Q40" s="136" t="str">
        <f>IF(P40="o",'2. Aktuelle Ansätze'!$C$6,0)</f>
        <v>55.00 fr./h</v>
      </c>
      <c r="R40" s="120" t="s">
        <v>24</v>
      </c>
      <c r="S40" s="131">
        <f>IF(R40="o",IF('2. Aktuelle Ansätze'!$C$21*F40/100&lt;=6000,'2. Aktuelle Ansätze'!$C$21*'4. Berechnungsdaten'!F40/100,6000),0)</f>
        <v>174</v>
      </c>
      <c r="T40" s="121" t="s">
        <v>25</v>
      </c>
      <c r="U40" s="131">
        <f>IF(T40="o",'2. Aktuelle Ansätze'!$C$24,0)</f>
        <v>0</v>
      </c>
      <c r="V40" s="122" t="s">
        <v>25</v>
      </c>
      <c r="W40" s="131">
        <f>IF(V40="o",'2. Aktuelle Ansätze'!$C$25,0)</f>
        <v>0</v>
      </c>
      <c r="X40" s="122" t="s">
        <v>25</v>
      </c>
      <c r="Y40" s="131">
        <f>IF(X40="o",F40*'2. Aktuelle Ansätze'!$C$27/100,0)</f>
        <v>0</v>
      </c>
      <c r="Z40" s="120" t="s">
        <v>24</v>
      </c>
      <c r="AA40" s="131">
        <f>IF(Z40="o",F40*'2. Aktuelle Ansätze'!$C$26/100,0)</f>
        <v>17.399999999999999</v>
      </c>
      <c r="AB40" s="137">
        <v>0</v>
      </c>
      <c r="AC40" s="137">
        <v>0</v>
      </c>
    </row>
    <row r="41" spans="1:29" s="58" customFormat="1" x14ac:dyDescent="0.2">
      <c r="A41" s="64" t="s">
        <v>114</v>
      </c>
      <c r="B41" s="65">
        <v>38</v>
      </c>
      <c r="C41" s="66">
        <v>5.01</v>
      </c>
      <c r="D41" s="67" t="s">
        <v>176</v>
      </c>
      <c r="E41" s="117"/>
      <c r="F41" s="130">
        <v>69000</v>
      </c>
      <c r="G41" s="131">
        <f>IF(F41&gt;0,F41*'2. Aktuelle Ansätze'!$C$32/100,0)</f>
        <v>3450</v>
      </c>
      <c r="H41" s="138">
        <f>IF(F41&gt;0,'2. Aktuelle Ansätze'!$C$30,0)</f>
        <v>5</v>
      </c>
      <c r="I41" s="133">
        <v>3000</v>
      </c>
      <c r="J41" s="134">
        <v>8</v>
      </c>
      <c r="K41" s="121">
        <v>1</v>
      </c>
      <c r="L41" s="117"/>
      <c r="M41" s="135">
        <f>_xlfn.IFS(L41=1,'2. Aktuelle Ansätze'!$C$9,L41=2,'2. Aktuelle Ansätze'!$C$10,L41=3,'2. Aktuelle Ansätze'!$C$11,L41=4,'2. Aktuelle Ansätze'!$C$12,L41&lt;1,0)</f>
        <v>0</v>
      </c>
      <c r="N41" s="118">
        <v>1</v>
      </c>
      <c r="O41" s="135">
        <f>_xlfn.IFS(N41=1,'2. Aktuelle Ansätze'!$C$15,N41=2,'2. Aktuelle Ansätze'!$C$16,N41=3,'2. Aktuelle Ansätze'!$C$17,N41&lt;1,0)</f>
        <v>6.5</v>
      </c>
      <c r="P41" s="119" t="s">
        <v>24</v>
      </c>
      <c r="Q41" s="136" t="str">
        <f>IF(P41="o",'2. Aktuelle Ansätze'!$C$6,0)</f>
        <v>55.00 fr./h</v>
      </c>
      <c r="R41" s="120" t="s">
        <v>24</v>
      </c>
      <c r="S41" s="131">
        <f>IF(R41="o",IF('2. Aktuelle Ansätze'!$C$21*F41/100&lt;=6000,'2. Aktuelle Ansätze'!$C$21*'4. Berechnungsdaten'!F41/100,6000),0)</f>
        <v>1380</v>
      </c>
      <c r="T41" s="121" t="s">
        <v>25</v>
      </c>
      <c r="U41" s="131">
        <f>IF(T41="o",'2. Aktuelle Ansätze'!$C$24,0)</f>
        <v>0</v>
      </c>
      <c r="V41" s="122" t="s">
        <v>25</v>
      </c>
      <c r="W41" s="131">
        <f>IF(V41="o",'2. Aktuelle Ansätze'!$C$25,0)</f>
        <v>0</v>
      </c>
      <c r="X41" s="122" t="s">
        <v>25</v>
      </c>
      <c r="Y41" s="131">
        <f>IF(X41="o",F41*'2. Aktuelle Ansätze'!$C$27/100,0)</f>
        <v>0</v>
      </c>
      <c r="Z41" s="120" t="s">
        <v>24</v>
      </c>
      <c r="AA41" s="131">
        <f>IF(Z41="o",F41*'2. Aktuelle Ansätze'!$C$26/100,0)</f>
        <v>138</v>
      </c>
      <c r="AB41" s="137">
        <v>0</v>
      </c>
      <c r="AC41" s="137">
        <v>0.2</v>
      </c>
    </row>
    <row r="42" spans="1:29" s="58" customFormat="1" x14ac:dyDescent="0.2">
      <c r="A42" s="64" t="s">
        <v>114</v>
      </c>
      <c r="B42" s="65">
        <v>39</v>
      </c>
      <c r="C42" s="66">
        <v>5.0199999999999996</v>
      </c>
      <c r="D42" s="67" t="s">
        <v>177</v>
      </c>
      <c r="E42" s="117"/>
      <c r="F42" s="130">
        <v>15000</v>
      </c>
      <c r="G42" s="131">
        <f>IF(F42&gt;0,F42*'2. Aktuelle Ansätze'!$C$32/100,0)</f>
        <v>750</v>
      </c>
      <c r="H42" s="138">
        <f>IF(F42&gt;0,'2. Aktuelle Ansätze'!$C$30,0)</f>
        <v>5</v>
      </c>
      <c r="I42" s="133">
        <v>3000</v>
      </c>
      <c r="J42" s="134">
        <v>8</v>
      </c>
      <c r="K42" s="121">
        <v>0.8</v>
      </c>
      <c r="L42" s="117"/>
      <c r="M42" s="135">
        <f>_xlfn.IFS(L42=1,'2. Aktuelle Ansätze'!$C$9,L42=2,'2. Aktuelle Ansätze'!$C$10,L42=3,'2. Aktuelle Ansätze'!$C$11,L42=4,'2. Aktuelle Ansätze'!$C$12,L42&lt;1,0)</f>
        <v>0</v>
      </c>
      <c r="N42" s="118"/>
      <c r="O42" s="135">
        <f>_xlfn.IFS(N42=1,'2. Aktuelle Ansätze'!$C$15,N42=2,'2. Aktuelle Ansätze'!$C$16,N42=3,'2. Aktuelle Ansätze'!$C$17,N42&lt;1,0)</f>
        <v>0</v>
      </c>
      <c r="P42" s="119" t="s">
        <v>24</v>
      </c>
      <c r="Q42" s="136" t="str">
        <f>IF(P42="o",'2. Aktuelle Ansätze'!$C$6,0)</f>
        <v>55.00 fr./h</v>
      </c>
      <c r="R42" s="120" t="s">
        <v>24</v>
      </c>
      <c r="S42" s="131">
        <f>IF(R42="o",IF('2. Aktuelle Ansätze'!$C$21*F42/100&lt;=6000,'2. Aktuelle Ansätze'!$C$21*'4. Berechnungsdaten'!F42/100,6000),0)</f>
        <v>300</v>
      </c>
      <c r="T42" s="121" t="s">
        <v>25</v>
      </c>
      <c r="U42" s="131">
        <f>IF(T42="o",'2. Aktuelle Ansätze'!$C$24,0)</f>
        <v>0</v>
      </c>
      <c r="V42" s="122" t="s">
        <v>25</v>
      </c>
      <c r="W42" s="131">
        <f>IF(V42="o",'2. Aktuelle Ansätze'!$C$25,0)</f>
        <v>0</v>
      </c>
      <c r="X42" s="122" t="s">
        <v>25</v>
      </c>
      <c r="Y42" s="131">
        <f>IF(X42="o",F42*'2. Aktuelle Ansätze'!$C$27/100,0)</f>
        <v>0</v>
      </c>
      <c r="Z42" s="120" t="s">
        <v>24</v>
      </c>
      <c r="AA42" s="131">
        <f>IF(Z42="o",F42*'2. Aktuelle Ansätze'!$C$26/100,0)</f>
        <v>30</v>
      </c>
      <c r="AB42" s="137">
        <v>0</v>
      </c>
      <c r="AC42" s="137">
        <v>0</v>
      </c>
    </row>
    <row r="43" spans="1:29" s="58" customFormat="1" x14ac:dyDescent="0.2">
      <c r="A43" s="64" t="s">
        <v>115</v>
      </c>
      <c r="B43" s="65">
        <v>40</v>
      </c>
      <c r="C43" s="66">
        <v>6.11</v>
      </c>
      <c r="D43" s="67" t="s">
        <v>178</v>
      </c>
      <c r="E43" s="117">
        <v>30</v>
      </c>
      <c r="F43" s="130">
        <v>135000</v>
      </c>
      <c r="G43" s="131">
        <f>IF(F43&gt;0,F43*'2. Aktuelle Ansätze'!$C$32/100,0)</f>
        <v>6750</v>
      </c>
      <c r="H43" s="138">
        <f>IF(F43&gt;0,'2. Aktuelle Ansätze'!$C$30,0)</f>
        <v>5</v>
      </c>
      <c r="I43" s="133">
        <v>7000</v>
      </c>
      <c r="J43" s="134">
        <v>7</v>
      </c>
      <c r="K43" s="121">
        <v>0.7</v>
      </c>
      <c r="L43" s="117">
        <v>1</v>
      </c>
      <c r="M43" s="135">
        <f>_xlfn.IFS(L43=1,'2. Aktuelle Ansätze'!$C$9,L43=2,'2. Aktuelle Ansätze'!$C$10,L43=3,'2. Aktuelle Ansätze'!$C$11,L43=4,'2. Aktuelle Ansätze'!$C$12,L43&lt;1,0)</f>
        <v>1.65</v>
      </c>
      <c r="N43" s="118">
        <v>1</v>
      </c>
      <c r="O43" s="135">
        <f>_xlfn.IFS(N43=1,'2. Aktuelle Ansätze'!$C$15,N43=2,'2. Aktuelle Ansätze'!$C$16,N43=3,'2. Aktuelle Ansätze'!$C$17,N43&lt;1,0)</f>
        <v>6.5</v>
      </c>
      <c r="P43" s="119" t="s">
        <v>24</v>
      </c>
      <c r="Q43" s="136" t="str">
        <f>IF(P43="o",'2. Aktuelle Ansätze'!$C$6,0)</f>
        <v>55.00 fr./h</v>
      </c>
      <c r="R43" s="120" t="s">
        <v>24</v>
      </c>
      <c r="S43" s="131">
        <f>IF(R43="o",IF('2. Aktuelle Ansätze'!$C$21*F43/100&lt;=6000,'2. Aktuelle Ansätze'!$C$21*'4. Berechnungsdaten'!F43/100,6000),0)</f>
        <v>2700</v>
      </c>
      <c r="T43" s="121" t="s">
        <v>25</v>
      </c>
      <c r="U43" s="131">
        <f>IF(T43="o",'2. Aktuelle Ansätze'!$C$24,0)</f>
        <v>0</v>
      </c>
      <c r="V43" s="120" t="s">
        <v>24</v>
      </c>
      <c r="W43" s="131">
        <f>IF(V43="o",'2. Aktuelle Ansätze'!$C$25,0)</f>
        <v>290</v>
      </c>
      <c r="X43" s="120" t="s">
        <v>24</v>
      </c>
      <c r="Y43" s="131">
        <f>IF(X43="o",F43*'2. Aktuelle Ansätze'!$C$27/100,0)</f>
        <v>3780</v>
      </c>
      <c r="Z43" s="122" t="s">
        <v>25</v>
      </c>
      <c r="AA43" s="131">
        <f>IF(Z43="o",F43*'2. Aktuelle Ansätze'!$C$26/100,0)</f>
        <v>0</v>
      </c>
      <c r="AB43" s="137">
        <v>3.6</v>
      </c>
      <c r="AC43" s="137">
        <v>0.12</v>
      </c>
    </row>
    <row r="44" spans="1:29" s="58" customFormat="1" x14ac:dyDescent="0.2">
      <c r="A44" s="64" t="s">
        <v>115</v>
      </c>
      <c r="B44" s="65">
        <v>41</v>
      </c>
      <c r="C44" s="66">
        <v>6.21</v>
      </c>
      <c r="D44" s="67" t="s">
        <v>179</v>
      </c>
      <c r="E44" s="117">
        <v>20</v>
      </c>
      <c r="F44" s="130">
        <v>220000</v>
      </c>
      <c r="G44" s="131">
        <f>IF(F44&gt;0,F44*'2. Aktuelle Ansätze'!$C$32/100,0)</f>
        <v>11000</v>
      </c>
      <c r="H44" s="138">
        <f>IF(F44&gt;0,'2. Aktuelle Ansätze'!$C$30,0)</f>
        <v>5</v>
      </c>
      <c r="I44" s="133">
        <v>7000</v>
      </c>
      <c r="J44" s="134">
        <v>7</v>
      </c>
      <c r="K44" s="121">
        <v>0.7</v>
      </c>
      <c r="L44" s="117">
        <v>1</v>
      </c>
      <c r="M44" s="135">
        <f>_xlfn.IFS(L44=1,'2. Aktuelle Ansätze'!$C$9,L44=2,'2. Aktuelle Ansätze'!$C$10,L44=3,'2. Aktuelle Ansätze'!$C$11,L44=4,'2. Aktuelle Ansätze'!$C$12,L44&lt;1,0)</f>
        <v>1.65</v>
      </c>
      <c r="N44" s="118">
        <v>1</v>
      </c>
      <c r="O44" s="135">
        <f>_xlfn.IFS(N44=1,'2. Aktuelle Ansätze'!$C$15,N44=2,'2. Aktuelle Ansätze'!$C$16,N44=3,'2. Aktuelle Ansätze'!$C$17,N44&lt;1,0)</f>
        <v>6.5</v>
      </c>
      <c r="P44" s="119" t="s">
        <v>24</v>
      </c>
      <c r="Q44" s="136" t="str">
        <f>IF(P44="o",'2. Aktuelle Ansätze'!$C$6,0)</f>
        <v>55.00 fr./h</v>
      </c>
      <c r="R44" s="120" t="s">
        <v>24</v>
      </c>
      <c r="S44" s="131">
        <f>IF(R44="o",IF('2. Aktuelle Ansätze'!$C$21*F44/100&lt;=6000,'2. Aktuelle Ansätze'!$C$21*'4. Berechnungsdaten'!F44/100,6000),0)</f>
        <v>4400</v>
      </c>
      <c r="T44" s="121" t="s">
        <v>24</v>
      </c>
      <c r="U44" s="131">
        <f>IF(T44="o",'2. Aktuelle Ansätze'!$C$24,0)</f>
        <v>100</v>
      </c>
      <c r="V44" s="120" t="s">
        <v>24</v>
      </c>
      <c r="W44" s="131">
        <f>IF(V44="o",'2. Aktuelle Ansätze'!$C$25,0)</f>
        <v>290</v>
      </c>
      <c r="X44" s="120" t="s">
        <v>24</v>
      </c>
      <c r="Y44" s="131">
        <f>IF(X44="o",F44*'2. Aktuelle Ansätze'!$C$27/100,0)</f>
        <v>6160</v>
      </c>
      <c r="Z44" s="122" t="s">
        <v>25</v>
      </c>
      <c r="AA44" s="131">
        <f>IF(Z44="o",F44*'2. Aktuelle Ansätze'!$C$26/100,0)</f>
        <v>0</v>
      </c>
      <c r="AB44" s="137">
        <v>2.4</v>
      </c>
      <c r="AC44" s="137">
        <v>0.08</v>
      </c>
    </row>
    <row r="45" spans="1:29" s="58" customFormat="1" x14ac:dyDescent="0.2">
      <c r="A45" s="64" t="s">
        <v>115</v>
      </c>
      <c r="B45" s="65">
        <v>42</v>
      </c>
      <c r="C45" s="66">
        <v>6.22</v>
      </c>
      <c r="D45" s="67" t="s">
        <v>180</v>
      </c>
      <c r="E45" s="117">
        <v>30</v>
      </c>
      <c r="F45" s="130">
        <v>280000</v>
      </c>
      <c r="G45" s="131">
        <f>IF(F45&gt;0,F45*'2. Aktuelle Ansätze'!$C$32/100,0)</f>
        <v>14000</v>
      </c>
      <c r="H45" s="138">
        <f>IF(F45&gt;0,'2. Aktuelle Ansätze'!$C$30,0)</f>
        <v>5</v>
      </c>
      <c r="I45" s="133">
        <v>7000</v>
      </c>
      <c r="J45" s="134">
        <v>7</v>
      </c>
      <c r="K45" s="121">
        <v>0.7</v>
      </c>
      <c r="L45" s="117">
        <v>1</v>
      </c>
      <c r="M45" s="135">
        <f>_xlfn.IFS(L45=1,'2. Aktuelle Ansätze'!$C$9,L45=2,'2. Aktuelle Ansätze'!$C$10,L45=3,'2. Aktuelle Ansätze'!$C$11,L45=4,'2. Aktuelle Ansätze'!$C$12,L45&lt;1,0)</f>
        <v>1.65</v>
      </c>
      <c r="N45" s="118">
        <v>1</v>
      </c>
      <c r="O45" s="135">
        <f>_xlfn.IFS(N45=1,'2. Aktuelle Ansätze'!$C$15,N45=2,'2. Aktuelle Ansätze'!$C$16,N45=3,'2. Aktuelle Ansätze'!$C$17,N45&lt;1,0)</f>
        <v>6.5</v>
      </c>
      <c r="P45" s="119" t="s">
        <v>24</v>
      </c>
      <c r="Q45" s="136" t="str">
        <f>IF(P45="o",'2. Aktuelle Ansätze'!$C$6,0)</f>
        <v>55.00 fr./h</v>
      </c>
      <c r="R45" s="120" t="s">
        <v>24</v>
      </c>
      <c r="S45" s="131">
        <f>IF(R45="o",IF('2. Aktuelle Ansätze'!$C$21*F45/100&lt;=6000,'2. Aktuelle Ansätze'!$C$21*'4. Berechnungsdaten'!F45/100,6000),0)</f>
        <v>5600</v>
      </c>
      <c r="T45" s="121" t="s">
        <v>24</v>
      </c>
      <c r="U45" s="131">
        <f>IF(T45="o",'2. Aktuelle Ansätze'!$C$24,0)</f>
        <v>100</v>
      </c>
      <c r="V45" s="120" t="s">
        <v>24</v>
      </c>
      <c r="W45" s="131">
        <f>IF(V45="o",'2. Aktuelle Ansätze'!$C$25,0)</f>
        <v>290</v>
      </c>
      <c r="X45" s="120" t="s">
        <v>24</v>
      </c>
      <c r="Y45" s="131">
        <f>IF(X45="o",F45*'2. Aktuelle Ansätze'!$C$27/100,0)</f>
        <v>7840</v>
      </c>
      <c r="Z45" s="122" t="s">
        <v>25</v>
      </c>
      <c r="AA45" s="131">
        <f>IF(Z45="o",F45*'2. Aktuelle Ansätze'!$C$26/100,0)</f>
        <v>0</v>
      </c>
      <c r="AB45" s="137">
        <v>3.6</v>
      </c>
      <c r="AC45" s="137">
        <v>0.12</v>
      </c>
    </row>
    <row r="46" spans="1:29" s="58" customFormat="1" x14ac:dyDescent="0.2">
      <c r="A46" s="64" t="s">
        <v>116</v>
      </c>
      <c r="B46" s="65">
        <v>43</v>
      </c>
      <c r="C46" s="66">
        <v>7.11</v>
      </c>
      <c r="D46" s="67" t="s">
        <v>181</v>
      </c>
      <c r="E46" s="117">
        <v>20</v>
      </c>
      <c r="F46" s="130">
        <v>28500</v>
      </c>
      <c r="G46" s="131">
        <f>IF(F46&gt;0,F46*'2. Aktuelle Ansätze'!$C$32/100,0)</f>
        <v>1425</v>
      </c>
      <c r="H46" s="138">
        <f>IF(F46&gt;0,'2. Aktuelle Ansätze'!$C$30,0)</f>
        <v>5</v>
      </c>
      <c r="I46" s="133">
        <v>3000</v>
      </c>
      <c r="J46" s="134">
        <v>7</v>
      </c>
      <c r="K46" s="121">
        <v>1</v>
      </c>
      <c r="L46" s="117">
        <v>2</v>
      </c>
      <c r="M46" s="135">
        <f>_xlfn.IFS(L46=1,'2. Aktuelle Ansätze'!$C$9,L46=2,'2. Aktuelle Ansätze'!$C$10,L46=3,'2. Aktuelle Ansätze'!$C$11,L46=4,'2. Aktuelle Ansätze'!$C$12,L46&lt;1,0)</f>
        <v>1.6</v>
      </c>
      <c r="N46" s="118">
        <v>1</v>
      </c>
      <c r="O46" s="135">
        <f>_xlfn.IFS(N46=1,'2. Aktuelle Ansätze'!$C$15,N46=2,'2. Aktuelle Ansätze'!$C$16,N46=3,'2. Aktuelle Ansätze'!$C$17,N46&lt;1,0)</f>
        <v>6.5</v>
      </c>
      <c r="P46" s="119" t="s">
        <v>24</v>
      </c>
      <c r="Q46" s="136" t="str">
        <f>IF(P46="o",'2. Aktuelle Ansätze'!$C$6,0)</f>
        <v>55.00 fr./h</v>
      </c>
      <c r="R46" s="120" t="s">
        <v>24</v>
      </c>
      <c r="S46" s="131">
        <f>IF(R46="o",IF('2. Aktuelle Ansätze'!$C$21*F46/100&lt;=6000,'2. Aktuelle Ansätze'!$C$21*'4. Berechnungsdaten'!F46/100,6000),0)</f>
        <v>570</v>
      </c>
      <c r="T46" s="121" t="s">
        <v>24</v>
      </c>
      <c r="U46" s="131">
        <f>IF(T46="o",'2. Aktuelle Ansätze'!$C$24,0)</f>
        <v>100</v>
      </c>
      <c r="V46" s="120" t="s">
        <v>24</v>
      </c>
      <c r="W46" s="131">
        <f>IF(V46="o",'2. Aktuelle Ansätze'!$C$25,0)</f>
        <v>290</v>
      </c>
      <c r="X46" s="120" t="s">
        <v>24</v>
      </c>
      <c r="Y46" s="131">
        <f>IF(X46="o",F46*'2. Aktuelle Ansätze'!$C$27/100,0)</f>
        <v>798</v>
      </c>
      <c r="Z46" s="120" t="s">
        <v>24</v>
      </c>
      <c r="AA46" s="131">
        <f>IF(Z46="o",F46*'2. Aktuelle Ansätze'!$C$26/100,0)</f>
        <v>57</v>
      </c>
      <c r="AB46" s="137">
        <v>2.4</v>
      </c>
      <c r="AC46" s="137">
        <v>0.08</v>
      </c>
    </row>
    <row r="47" spans="1:29" s="58" customFormat="1" x14ac:dyDescent="0.2">
      <c r="A47" s="64" t="s">
        <v>116</v>
      </c>
      <c r="B47" s="65">
        <v>44</v>
      </c>
      <c r="C47" s="66">
        <v>7.12</v>
      </c>
      <c r="D47" s="67" t="s">
        <v>182</v>
      </c>
      <c r="E47" s="117">
        <v>30</v>
      </c>
      <c r="F47" s="130">
        <v>46000</v>
      </c>
      <c r="G47" s="131">
        <f>IF(F47&gt;0,F47*'2. Aktuelle Ansätze'!$C$32/100,0)</f>
        <v>2300</v>
      </c>
      <c r="H47" s="138">
        <f>IF(F47&gt;0,'2. Aktuelle Ansätze'!$C$30,0)</f>
        <v>5</v>
      </c>
      <c r="I47" s="133">
        <v>3000</v>
      </c>
      <c r="J47" s="134">
        <v>7</v>
      </c>
      <c r="K47" s="121">
        <v>1</v>
      </c>
      <c r="L47" s="117">
        <v>1</v>
      </c>
      <c r="M47" s="135">
        <f>_xlfn.IFS(L47=1,'2. Aktuelle Ansätze'!$C$9,L47=2,'2. Aktuelle Ansätze'!$C$10,L47=3,'2. Aktuelle Ansätze'!$C$11,L47=4,'2. Aktuelle Ansätze'!$C$12,L47&lt;1,0)</f>
        <v>1.65</v>
      </c>
      <c r="N47" s="118">
        <v>1</v>
      </c>
      <c r="O47" s="135">
        <f>_xlfn.IFS(N47=1,'2. Aktuelle Ansätze'!$C$15,N47=2,'2. Aktuelle Ansätze'!$C$16,N47=3,'2. Aktuelle Ansätze'!$C$17,N47&lt;1,0)</f>
        <v>6.5</v>
      </c>
      <c r="P47" s="119" t="s">
        <v>24</v>
      </c>
      <c r="Q47" s="136" t="str">
        <f>IF(P47="o",'2. Aktuelle Ansätze'!$C$6,0)</f>
        <v>55.00 fr./h</v>
      </c>
      <c r="R47" s="120" t="s">
        <v>24</v>
      </c>
      <c r="S47" s="131">
        <f>IF(R47="o",IF('2. Aktuelle Ansätze'!$C$21*F47/100&lt;=6000,'2. Aktuelle Ansätze'!$C$21*'4. Berechnungsdaten'!F47/100,6000),0)</f>
        <v>920</v>
      </c>
      <c r="T47" s="121" t="s">
        <v>24</v>
      </c>
      <c r="U47" s="131">
        <f>IF(T47="o",'2. Aktuelle Ansätze'!$C$24,0)</f>
        <v>100</v>
      </c>
      <c r="V47" s="120" t="s">
        <v>24</v>
      </c>
      <c r="W47" s="131">
        <f>IF(V47="o",'2. Aktuelle Ansätze'!$C$25,0)</f>
        <v>290</v>
      </c>
      <c r="X47" s="120" t="s">
        <v>24</v>
      </c>
      <c r="Y47" s="131">
        <f>IF(X47="o",F47*'2. Aktuelle Ansätze'!$C$27/100,0)</f>
        <v>1287.9999999999998</v>
      </c>
      <c r="Z47" s="120" t="s">
        <v>24</v>
      </c>
      <c r="AA47" s="131">
        <f>IF(Z47="o",F47*'2. Aktuelle Ansätze'!$C$26/100,0)</f>
        <v>92</v>
      </c>
      <c r="AB47" s="137">
        <v>3.6</v>
      </c>
      <c r="AC47" s="137">
        <v>0.12</v>
      </c>
    </row>
    <row r="48" spans="1:29" s="58" customFormat="1" x14ac:dyDescent="0.2">
      <c r="A48" s="64" t="s">
        <v>116</v>
      </c>
      <c r="B48" s="65">
        <v>45</v>
      </c>
      <c r="C48" s="66">
        <v>7.21</v>
      </c>
      <c r="D48" s="67" t="s">
        <v>183</v>
      </c>
      <c r="E48" s="117"/>
      <c r="F48" s="130">
        <v>2700</v>
      </c>
      <c r="G48" s="131">
        <f>IF(F48&gt;0,F48*'2. Aktuelle Ansätze'!$C$32/100,0)</f>
        <v>135</v>
      </c>
      <c r="H48" s="138">
        <f>IF(F48&gt;0,'2. Aktuelle Ansätze'!$C$30,0)</f>
        <v>5</v>
      </c>
      <c r="I48" s="133">
        <v>3000</v>
      </c>
      <c r="J48" s="134">
        <v>10</v>
      </c>
      <c r="K48" s="121">
        <v>1</v>
      </c>
      <c r="L48" s="117"/>
      <c r="M48" s="135">
        <f>_xlfn.IFS(L48=1,'2. Aktuelle Ansätze'!$C$9,L48=2,'2. Aktuelle Ansätze'!$C$10,L48=3,'2. Aktuelle Ansätze'!$C$11,L48=4,'2. Aktuelle Ansätze'!$C$12,L48&lt;1,0)</f>
        <v>0</v>
      </c>
      <c r="N48" s="118"/>
      <c r="O48" s="135">
        <f>_xlfn.IFS(N48=1,'2. Aktuelle Ansätze'!$C$15,N48=2,'2. Aktuelle Ansätze'!$C$16,N48=3,'2. Aktuelle Ansätze'!$C$17,N48&lt;1,0)</f>
        <v>0</v>
      </c>
      <c r="P48" s="119" t="s">
        <v>24</v>
      </c>
      <c r="Q48" s="136" t="str">
        <f>IF(P48="o",'2. Aktuelle Ansätze'!$C$6,0)</f>
        <v>55.00 fr./h</v>
      </c>
      <c r="R48" s="120" t="s">
        <v>24</v>
      </c>
      <c r="S48" s="131">
        <f>IF(R48="o",IF('2. Aktuelle Ansätze'!$C$21*F48/100&lt;=6000,'2. Aktuelle Ansätze'!$C$21*'4. Berechnungsdaten'!F48/100,6000),0)</f>
        <v>54</v>
      </c>
      <c r="T48" s="121" t="s">
        <v>25</v>
      </c>
      <c r="U48" s="131">
        <f>IF(T48="o",'2. Aktuelle Ansätze'!$C$24,0)</f>
        <v>0</v>
      </c>
      <c r="V48" s="122" t="s">
        <v>25</v>
      </c>
      <c r="W48" s="131">
        <f>IF(V48="o",'2. Aktuelle Ansätze'!$C$25,0)</f>
        <v>0</v>
      </c>
      <c r="X48" s="122" t="s">
        <v>25</v>
      </c>
      <c r="Y48" s="131">
        <f>IF(X48="o",F48*'2. Aktuelle Ansätze'!$C$27/100,0)</f>
        <v>0</v>
      </c>
      <c r="Z48" s="120" t="s">
        <v>24</v>
      </c>
      <c r="AA48" s="131">
        <f>IF(Z48="o",F48*'2. Aktuelle Ansätze'!$C$26/100,0)</f>
        <v>5.4</v>
      </c>
      <c r="AB48" s="137">
        <v>0</v>
      </c>
      <c r="AC48" s="137">
        <v>0</v>
      </c>
    </row>
    <row r="49" spans="1:29" s="58" customFormat="1" x14ac:dyDescent="0.2">
      <c r="A49" s="64" t="s">
        <v>116</v>
      </c>
      <c r="B49" s="65">
        <v>46</v>
      </c>
      <c r="C49" s="66">
        <v>7.22</v>
      </c>
      <c r="D49" s="67" t="s">
        <v>184</v>
      </c>
      <c r="E49" s="117"/>
      <c r="F49" s="130">
        <v>3600</v>
      </c>
      <c r="G49" s="131">
        <f>IF(F49&gt;0,F49*'2. Aktuelle Ansätze'!$C$32/100,0)</f>
        <v>180</v>
      </c>
      <c r="H49" s="138">
        <f>IF(F49&gt;0,'2. Aktuelle Ansätze'!$C$30,0)</f>
        <v>5</v>
      </c>
      <c r="I49" s="133">
        <v>4000</v>
      </c>
      <c r="J49" s="134">
        <v>10</v>
      </c>
      <c r="K49" s="121">
        <v>1.2</v>
      </c>
      <c r="L49" s="117"/>
      <c r="M49" s="135">
        <f>_xlfn.IFS(L49=1,'2. Aktuelle Ansätze'!$C$9,L49=2,'2. Aktuelle Ansätze'!$C$10,L49=3,'2. Aktuelle Ansätze'!$C$11,L49=4,'2. Aktuelle Ansätze'!$C$12,L49&lt;1,0)</f>
        <v>0</v>
      </c>
      <c r="N49" s="118"/>
      <c r="O49" s="135">
        <f>_xlfn.IFS(N49=1,'2. Aktuelle Ansätze'!$C$15,N49=2,'2. Aktuelle Ansätze'!$C$16,N49=3,'2. Aktuelle Ansätze'!$C$17,N49&lt;1,0)</f>
        <v>0</v>
      </c>
      <c r="P49" s="119" t="s">
        <v>24</v>
      </c>
      <c r="Q49" s="136" t="str">
        <f>IF(P49="o",'2. Aktuelle Ansätze'!$C$6,0)</f>
        <v>55.00 fr./h</v>
      </c>
      <c r="R49" s="120" t="s">
        <v>24</v>
      </c>
      <c r="S49" s="131">
        <f>IF(R49="o",IF('2. Aktuelle Ansätze'!$C$21*F49/100&lt;=6000,'2. Aktuelle Ansätze'!$C$21*'4. Berechnungsdaten'!F49/100,6000),0)</f>
        <v>72</v>
      </c>
      <c r="T49" s="121" t="s">
        <v>25</v>
      </c>
      <c r="U49" s="131">
        <f>IF(T49="o",'2. Aktuelle Ansätze'!$C$24,0)</f>
        <v>0</v>
      </c>
      <c r="V49" s="122" t="s">
        <v>25</v>
      </c>
      <c r="W49" s="131">
        <f>IF(V49="o",'2. Aktuelle Ansätze'!$C$25,0)</f>
        <v>0</v>
      </c>
      <c r="X49" s="122" t="s">
        <v>25</v>
      </c>
      <c r="Y49" s="131">
        <f>IF(X49="o",F49*'2. Aktuelle Ansätze'!$C$27/100,0)</f>
        <v>0</v>
      </c>
      <c r="Z49" s="120" t="s">
        <v>24</v>
      </c>
      <c r="AA49" s="131">
        <f>IF(Z49="o",F49*'2. Aktuelle Ansätze'!$C$26/100,0)</f>
        <v>7.2</v>
      </c>
      <c r="AB49" s="137">
        <v>0</v>
      </c>
      <c r="AC49" s="137">
        <v>0</v>
      </c>
    </row>
    <row r="50" spans="1:29" s="58" customFormat="1" x14ac:dyDescent="0.2">
      <c r="A50" s="64" t="s">
        <v>116</v>
      </c>
      <c r="B50" s="65">
        <v>47</v>
      </c>
      <c r="C50" s="66">
        <v>7.31</v>
      </c>
      <c r="D50" s="67" t="s">
        <v>185</v>
      </c>
      <c r="E50" s="117"/>
      <c r="F50" s="130">
        <v>14000</v>
      </c>
      <c r="G50" s="131">
        <f>IF(F50&gt;0,F50*'2. Aktuelle Ansätze'!$C$32/100,0)</f>
        <v>700</v>
      </c>
      <c r="H50" s="138">
        <f>IF(F50&gt;0,'2. Aktuelle Ansätze'!$C$30,0)</f>
        <v>5</v>
      </c>
      <c r="I50" s="133">
        <v>3000</v>
      </c>
      <c r="J50" s="134">
        <v>7</v>
      </c>
      <c r="K50" s="121">
        <v>1</v>
      </c>
      <c r="L50" s="117"/>
      <c r="M50" s="135">
        <f>_xlfn.IFS(L50=1,'2. Aktuelle Ansätze'!$C$9,L50=2,'2. Aktuelle Ansätze'!$C$10,L50=3,'2. Aktuelle Ansätze'!$C$11,L50=4,'2. Aktuelle Ansätze'!$C$12,L50&lt;1,0)</f>
        <v>0</v>
      </c>
      <c r="N50" s="118">
        <v>1</v>
      </c>
      <c r="O50" s="135">
        <f>_xlfn.IFS(N50=1,'2. Aktuelle Ansätze'!$C$15,N50=2,'2. Aktuelle Ansätze'!$C$16,N50=3,'2. Aktuelle Ansätze'!$C$17,N50&lt;1,0)</f>
        <v>6.5</v>
      </c>
      <c r="P50" s="119" t="s">
        <v>24</v>
      </c>
      <c r="Q50" s="136" t="str">
        <f>IF(P50="o",'2. Aktuelle Ansätze'!$C$6,0)</f>
        <v>55.00 fr./h</v>
      </c>
      <c r="R50" s="120" t="s">
        <v>24</v>
      </c>
      <c r="S50" s="131">
        <f>IF(R50="o",IF('2. Aktuelle Ansätze'!$C$21*F50/100&lt;=6000,'2. Aktuelle Ansätze'!$C$21*'4. Berechnungsdaten'!F50/100,6000),0)</f>
        <v>280</v>
      </c>
      <c r="T50" s="121" t="s">
        <v>25</v>
      </c>
      <c r="U50" s="131">
        <f>IF(T50="o",'2. Aktuelle Ansätze'!$C$24,0)</f>
        <v>0</v>
      </c>
      <c r="V50" s="122" t="s">
        <v>25</v>
      </c>
      <c r="W50" s="131">
        <f>IF(V50="o",'2. Aktuelle Ansätze'!$C$25,0)</f>
        <v>0</v>
      </c>
      <c r="X50" s="122" t="s">
        <v>25</v>
      </c>
      <c r="Y50" s="131">
        <f>IF(X50="o",F50*'2. Aktuelle Ansätze'!$C$27/100,0)</f>
        <v>0</v>
      </c>
      <c r="Z50" s="120" t="s">
        <v>24</v>
      </c>
      <c r="AA50" s="131">
        <f>IF(Z50="o",F50*'2. Aktuelle Ansätze'!$C$26/100,0)</f>
        <v>28</v>
      </c>
      <c r="AB50" s="137">
        <v>0</v>
      </c>
      <c r="AC50" s="137">
        <v>0</v>
      </c>
    </row>
    <row r="51" spans="1:29" s="58" customFormat="1" x14ac:dyDescent="0.2">
      <c r="A51" s="64" t="s">
        <v>116</v>
      </c>
      <c r="B51" s="65">
        <v>48</v>
      </c>
      <c r="C51" s="66">
        <v>7.32</v>
      </c>
      <c r="D51" s="67" t="s">
        <v>186</v>
      </c>
      <c r="E51" s="117">
        <v>20</v>
      </c>
      <c r="F51" s="130">
        <v>25000</v>
      </c>
      <c r="G51" s="131">
        <f>IF(F51&gt;0,F51*'2. Aktuelle Ansätze'!$C$32/100,0)</f>
        <v>1250</v>
      </c>
      <c r="H51" s="138">
        <f>IF(F51&gt;0,'2. Aktuelle Ansätze'!$C$30,0)</f>
        <v>5</v>
      </c>
      <c r="I51" s="133">
        <v>4000</v>
      </c>
      <c r="J51" s="134">
        <v>7</v>
      </c>
      <c r="K51" s="121">
        <v>1</v>
      </c>
      <c r="L51" s="117"/>
      <c r="M51" s="135">
        <f>_xlfn.IFS(L51=1,'2. Aktuelle Ansätze'!$C$9,L51=2,'2. Aktuelle Ansätze'!$C$10,L51=3,'2. Aktuelle Ansätze'!$C$11,L51=4,'2. Aktuelle Ansätze'!$C$12,L51&lt;1,0)</f>
        <v>0</v>
      </c>
      <c r="N51" s="118">
        <v>1</v>
      </c>
      <c r="O51" s="135">
        <f>_xlfn.IFS(N51=1,'2. Aktuelle Ansätze'!$C$15,N51=2,'2. Aktuelle Ansätze'!$C$16,N51=3,'2. Aktuelle Ansätze'!$C$17,N51&lt;1,0)</f>
        <v>6.5</v>
      </c>
      <c r="P51" s="119" t="s">
        <v>24</v>
      </c>
      <c r="Q51" s="136" t="str">
        <f>IF(P51="o",'2. Aktuelle Ansätze'!$C$6,0)</f>
        <v>55.00 fr./h</v>
      </c>
      <c r="R51" s="120" t="s">
        <v>24</v>
      </c>
      <c r="S51" s="131">
        <f>IF(R51="o",IF('2. Aktuelle Ansätze'!$C$21*F51/100&lt;=6000,'2. Aktuelle Ansätze'!$C$21*'4. Berechnungsdaten'!F51/100,6000),0)</f>
        <v>500</v>
      </c>
      <c r="T51" s="121" t="s">
        <v>25</v>
      </c>
      <c r="U51" s="131">
        <f>IF(T51="o",'2. Aktuelle Ansätze'!$C$24,0)</f>
        <v>0</v>
      </c>
      <c r="V51" s="122" t="s">
        <v>25</v>
      </c>
      <c r="W51" s="131">
        <f>IF(V51="o",'2. Aktuelle Ansätze'!$C$25,0)</f>
        <v>0</v>
      </c>
      <c r="X51" s="122" t="s">
        <v>25</v>
      </c>
      <c r="Y51" s="131">
        <f>IF(X51="o",F51*'2. Aktuelle Ansätze'!$C$27/100,0)</f>
        <v>0</v>
      </c>
      <c r="Z51" s="120" t="s">
        <v>24</v>
      </c>
      <c r="AA51" s="131">
        <f>IF(Z51="o",F51*'2. Aktuelle Ansätze'!$C$26/100,0)</f>
        <v>50</v>
      </c>
      <c r="AB51" s="137">
        <v>0</v>
      </c>
      <c r="AC51" s="137">
        <v>0</v>
      </c>
    </row>
    <row r="52" spans="1:29" s="58" customFormat="1" x14ac:dyDescent="0.2">
      <c r="A52" s="64" t="s">
        <v>116</v>
      </c>
      <c r="B52" s="65">
        <v>49</v>
      </c>
      <c r="C52" s="66">
        <v>7.41</v>
      </c>
      <c r="D52" s="67" t="s">
        <v>187</v>
      </c>
      <c r="E52" s="117">
        <v>4</v>
      </c>
      <c r="F52" s="130">
        <v>6000</v>
      </c>
      <c r="G52" s="131">
        <f>IF(F52&gt;0,F52*'2. Aktuelle Ansätze'!$C$32/100,0)</f>
        <v>300</v>
      </c>
      <c r="H52" s="138">
        <f>IF(F52&gt;0,'2. Aktuelle Ansätze'!$C$30,0)</f>
        <v>5</v>
      </c>
      <c r="I52" s="133">
        <v>1500</v>
      </c>
      <c r="J52" s="134">
        <v>7</v>
      </c>
      <c r="K52" s="121">
        <v>1</v>
      </c>
      <c r="L52" s="117"/>
      <c r="M52" s="135">
        <f>_xlfn.IFS(L52=1,'2. Aktuelle Ansätze'!$C$9,L52=2,'2. Aktuelle Ansätze'!$C$10,L52=3,'2. Aktuelle Ansätze'!$C$11,L52=4,'2. Aktuelle Ansätze'!$C$12,L52&lt;1,0)</f>
        <v>0</v>
      </c>
      <c r="N52" s="118"/>
      <c r="O52" s="135">
        <f>_xlfn.IFS(N52=1,'2. Aktuelle Ansätze'!$C$15,N52=2,'2. Aktuelle Ansätze'!$C$16,N52=3,'2. Aktuelle Ansätze'!$C$17,N52&lt;1,0)</f>
        <v>0</v>
      </c>
      <c r="P52" s="119" t="s">
        <v>24</v>
      </c>
      <c r="Q52" s="136" t="str">
        <f>IF(P52="o",'2. Aktuelle Ansätze'!$C$6,0)</f>
        <v>55.00 fr./h</v>
      </c>
      <c r="R52" s="120" t="s">
        <v>24</v>
      </c>
      <c r="S52" s="131">
        <f>IF(R52="o",IF('2. Aktuelle Ansätze'!$C$21*F52/100&lt;=6000,'2. Aktuelle Ansätze'!$C$21*'4. Berechnungsdaten'!F52/100,6000),0)</f>
        <v>120</v>
      </c>
      <c r="T52" s="121" t="s">
        <v>25</v>
      </c>
      <c r="U52" s="131">
        <f>IF(T52="o",'2. Aktuelle Ansätze'!$C$24,0)</f>
        <v>0</v>
      </c>
      <c r="V52" s="122" t="s">
        <v>25</v>
      </c>
      <c r="W52" s="131">
        <f>IF(V52="o",'2. Aktuelle Ansätze'!$C$25,0)</f>
        <v>0</v>
      </c>
      <c r="X52" s="122" t="s">
        <v>25</v>
      </c>
      <c r="Y52" s="131">
        <f>IF(X52="o",F52*'2. Aktuelle Ansätze'!$C$27/100,0)</f>
        <v>0</v>
      </c>
      <c r="Z52" s="120" t="s">
        <v>24</v>
      </c>
      <c r="AA52" s="131">
        <f>IF(Z52="o",F52*'2. Aktuelle Ansätze'!$C$26/100,0)</f>
        <v>12</v>
      </c>
      <c r="AB52" s="137">
        <v>0</v>
      </c>
      <c r="AC52" s="137">
        <v>0</v>
      </c>
    </row>
    <row r="53" spans="1:29" s="58" customFormat="1" x14ac:dyDescent="0.2">
      <c r="A53" s="178" t="s">
        <v>117</v>
      </c>
      <c r="B53" s="97">
        <v>50</v>
      </c>
      <c r="C53" s="17">
        <v>10.01</v>
      </c>
      <c r="D53" s="123" t="s">
        <v>118</v>
      </c>
      <c r="E53" s="117"/>
      <c r="F53" s="130"/>
      <c r="G53" s="132">
        <f>IF(F53&gt;0,F53*'2. Aktuelle Ansätze'!$C$32/100,0)</f>
        <v>0</v>
      </c>
      <c r="H53" s="139">
        <f>IF(F53&gt;0,'2. Aktuelle Ansätze'!$C$30,0)</f>
        <v>0</v>
      </c>
      <c r="I53" s="133"/>
      <c r="J53" s="134"/>
      <c r="K53" s="121"/>
      <c r="L53" s="117"/>
      <c r="M53" s="135">
        <f>_xlfn.IFS(L53=1,'2. Aktuelle Ansätze'!$C$9,L53=2,'2. Aktuelle Ansätze'!$C$10,L53=3,'2. Aktuelle Ansätze'!$C$11,L53=4,'2. Aktuelle Ansätze'!$C$12,L53&lt;1,0)</f>
        <v>0</v>
      </c>
      <c r="N53" s="118"/>
      <c r="O53" s="135">
        <f>_xlfn.IFS(N53=1,'2. Aktuelle Ansätze'!$C$15,N53=2,'2. Aktuelle Ansätze'!$C$16,N53=3,'2. Aktuelle Ansätze'!$C$17,N53&lt;1,0)</f>
        <v>0</v>
      </c>
      <c r="P53" s="119"/>
      <c r="Q53" s="136">
        <f>IF(P53="o",'2. Aktuelle Ansätze'!$C$6,0)</f>
        <v>0</v>
      </c>
      <c r="R53" s="120"/>
      <c r="S53" s="131">
        <f>IF(R53="o",IF('2. Aktuelle Ansätze'!$C$21*F53/100&lt;=6000,'2. Aktuelle Ansätze'!$C$21*'4. Berechnungsdaten'!F53/100,6000),0)</f>
        <v>0</v>
      </c>
      <c r="T53" s="121"/>
      <c r="U53" s="131">
        <f>IF(T53="o",'2. Aktuelle Ansätze'!$C$24,0)</f>
        <v>0</v>
      </c>
      <c r="V53" s="120"/>
      <c r="W53" s="131">
        <f>IF(V53="o",'2. Aktuelle Ansätze'!$C$25,0)</f>
        <v>0</v>
      </c>
      <c r="X53" s="120"/>
      <c r="Y53" s="131">
        <f>IF(X53="o",F53*'2. Aktuelle Ansätze'!$C$27/100,0)</f>
        <v>0</v>
      </c>
      <c r="Z53" s="122"/>
      <c r="AA53" s="131">
        <f>IF(Z53="o",F53*'2. Aktuelle Ansätze'!$C$26/100,0)</f>
        <v>0</v>
      </c>
      <c r="AB53" s="137">
        <v>0</v>
      </c>
      <c r="AC53" s="137">
        <v>0</v>
      </c>
    </row>
    <row r="54" spans="1:29" s="58" customFormat="1" x14ac:dyDescent="0.2">
      <c r="A54" s="178" t="s">
        <v>117</v>
      </c>
      <c r="B54" s="97">
        <v>51</v>
      </c>
      <c r="C54" s="17">
        <v>10.02</v>
      </c>
      <c r="D54" s="123" t="s">
        <v>119</v>
      </c>
      <c r="E54" s="117"/>
      <c r="F54" s="130"/>
      <c r="G54" s="132">
        <f>IF(F54&gt;0,F54*'2. Aktuelle Ansätze'!$C$32/100,0)</f>
        <v>0</v>
      </c>
      <c r="H54" s="139">
        <f>IF(F54&gt;0,'2. Aktuelle Ansätze'!$C$30,0)</f>
        <v>0</v>
      </c>
      <c r="I54" s="133"/>
      <c r="J54" s="134"/>
      <c r="K54" s="121"/>
      <c r="L54" s="117"/>
      <c r="M54" s="135">
        <f>_xlfn.IFS(L54=1,'2. Aktuelle Ansätze'!$C$9,L54=2,'2. Aktuelle Ansätze'!$C$10,L54=3,'2. Aktuelle Ansätze'!$C$11,L54=4,'2. Aktuelle Ansätze'!$C$12,L54&lt;1,0)</f>
        <v>0</v>
      </c>
      <c r="N54" s="118"/>
      <c r="O54" s="135">
        <f>_xlfn.IFS(N54=1,'2. Aktuelle Ansätze'!$C$15,N54=2,'2. Aktuelle Ansätze'!$C$16,N54=3,'2. Aktuelle Ansätze'!$C$17,N54&lt;1,0)</f>
        <v>0</v>
      </c>
      <c r="P54" s="119"/>
      <c r="Q54" s="136">
        <f>IF(P54="o",'2. Aktuelle Ansätze'!$C$6,0)</f>
        <v>0</v>
      </c>
      <c r="R54" s="120"/>
      <c r="S54" s="131">
        <f>IF(R54="o",IF('2. Aktuelle Ansätze'!$C$21*F54/100&lt;=6000,'2. Aktuelle Ansätze'!$C$21*'4. Berechnungsdaten'!F54/100,6000),0)</f>
        <v>0</v>
      </c>
      <c r="T54" s="121"/>
      <c r="U54" s="131">
        <f>IF(T54="o",'2. Aktuelle Ansätze'!$C$24,0)</f>
        <v>0</v>
      </c>
      <c r="V54" s="120"/>
      <c r="W54" s="131">
        <f>IF(V54="o",'2. Aktuelle Ansätze'!$C$25,0)</f>
        <v>0</v>
      </c>
      <c r="X54" s="120"/>
      <c r="Y54" s="131">
        <f>IF(X54="o",F54*'2. Aktuelle Ansätze'!$C$27/100,0)</f>
        <v>0</v>
      </c>
      <c r="Z54" s="122"/>
      <c r="AA54" s="131">
        <f>IF(Z54="o",F54*'2. Aktuelle Ansätze'!$C$26/100,0)</f>
        <v>0</v>
      </c>
      <c r="AB54" s="137">
        <v>0</v>
      </c>
      <c r="AC54" s="137">
        <v>0</v>
      </c>
    </row>
    <row r="55" spans="1:29" s="58" customFormat="1" x14ac:dyDescent="0.2">
      <c r="A55" s="178" t="s">
        <v>117</v>
      </c>
      <c r="B55" s="97">
        <v>52</v>
      </c>
      <c r="C55" s="17">
        <v>10.029999999999999</v>
      </c>
      <c r="D55" s="123" t="s">
        <v>120</v>
      </c>
      <c r="E55" s="117"/>
      <c r="F55" s="130"/>
      <c r="G55" s="132">
        <f>IF(F55&gt;0,F55*'2. Aktuelle Ansätze'!$C$32/100,0)</f>
        <v>0</v>
      </c>
      <c r="H55" s="139">
        <f>IF(F55&gt;0,'2. Aktuelle Ansätze'!$C$30,0)</f>
        <v>0</v>
      </c>
      <c r="I55" s="133"/>
      <c r="J55" s="134"/>
      <c r="K55" s="121"/>
      <c r="L55" s="117"/>
      <c r="M55" s="135">
        <f>_xlfn.IFS(L55=1,'2. Aktuelle Ansätze'!$C$9,L55=2,'2. Aktuelle Ansätze'!$C$10,L55=3,'2. Aktuelle Ansätze'!$C$11,L55=4,'2. Aktuelle Ansätze'!$C$12,L55&lt;1,0)</f>
        <v>0</v>
      </c>
      <c r="N55" s="118"/>
      <c r="O55" s="135">
        <f>_xlfn.IFS(N55=1,'2. Aktuelle Ansätze'!$C$15,N55=2,'2. Aktuelle Ansätze'!$C$16,N55=3,'2. Aktuelle Ansätze'!$C$17,N55&lt;1,0)</f>
        <v>0</v>
      </c>
      <c r="P55" s="119"/>
      <c r="Q55" s="136">
        <f>IF(P55="o",'2. Aktuelle Ansätze'!$C$6,0)</f>
        <v>0</v>
      </c>
      <c r="R55" s="120"/>
      <c r="S55" s="131">
        <f>IF(R55="o",IF('2. Aktuelle Ansätze'!$C$21*F55/100&lt;=6000,'2. Aktuelle Ansätze'!$C$21*'4. Berechnungsdaten'!F55/100,6000),0)</f>
        <v>0</v>
      </c>
      <c r="T55" s="121"/>
      <c r="U55" s="131">
        <f>IF(T55="o",'2. Aktuelle Ansätze'!$C$24,0)</f>
        <v>0</v>
      </c>
      <c r="V55" s="120"/>
      <c r="W55" s="131">
        <f>IF(V55="o",'2. Aktuelle Ansätze'!$C$25,0)</f>
        <v>0</v>
      </c>
      <c r="X55" s="120"/>
      <c r="Y55" s="131">
        <f>IF(X55="o",F55*'2. Aktuelle Ansätze'!$C$27/100,0)</f>
        <v>0</v>
      </c>
      <c r="Z55" s="122"/>
      <c r="AA55" s="131">
        <f>IF(Z55="o",F55*'2. Aktuelle Ansätze'!$C$26/100,0)</f>
        <v>0</v>
      </c>
      <c r="AB55" s="137">
        <v>0</v>
      </c>
      <c r="AC55" s="137">
        <v>0</v>
      </c>
    </row>
    <row r="56" spans="1:29" s="58" customFormat="1" x14ac:dyDescent="0.2">
      <c r="A56" s="178" t="s">
        <v>117</v>
      </c>
      <c r="B56" s="97">
        <v>53</v>
      </c>
      <c r="C56" s="17">
        <v>10.039999999999999</v>
      </c>
      <c r="D56" s="123" t="s">
        <v>121</v>
      </c>
      <c r="E56" s="117"/>
      <c r="F56" s="130"/>
      <c r="G56" s="132">
        <f>IF(F56&gt;0,F56*'2. Aktuelle Ansätze'!$C$32/100,0)</f>
        <v>0</v>
      </c>
      <c r="H56" s="139">
        <f>IF(F56&gt;0,'2. Aktuelle Ansätze'!$C$30,0)</f>
        <v>0</v>
      </c>
      <c r="I56" s="133"/>
      <c r="J56" s="134"/>
      <c r="K56" s="121"/>
      <c r="L56" s="117"/>
      <c r="M56" s="135">
        <f>_xlfn.IFS(L56=1,'2. Aktuelle Ansätze'!$C$9,L56=2,'2. Aktuelle Ansätze'!$C$10,L56=3,'2. Aktuelle Ansätze'!$C$11,L56=4,'2. Aktuelle Ansätze'!$C$12,L56&lt;1,0)</f>
        <v>0</v>
      </c>
      <c r="N56" s="118"/>
      <c r="O56" s="135">
        <f>_xlfn.IFS(N56=1,'2. Aktuelle Ansätze'!$C$15,N56=2,'2. Aktuelle Ansätze'!$C$16,N56=3,'2. Aktuelle Ansätze'!$C$17,N56&lt;1,0)</f>
        <v>0</v>
      </c>
      <c r="P56" s="119"/>
      <c r="Q56" s="136">
        <f>IF(P56="o",'2. Aktuelle Ansätze'!$C$6,0)</f>
        <v>0</v>
      </c>
      <c r="R56" s="120"/>
      <c r="S56" s="131">
        <f>IF(R56="o",IF('2. Aktuelle Ansätze'!$C$21*F56/100&lt;=6000,'2. Aktuelle Ansätze'!$C$21*'4. Berechnungsdaten'!F56/100,6000),0)</f>
        <v>0</v>
      </c>
      <c r="T56" s="121"/>
      <c r="U56" s="131">
        <f>IF(T56="o",'2. Aktuelle Ansätze'!$C$24,0)</f>
        <v>0</v>
      </c>
      <c r="V56" s="120"/>
      <c r="W56" s="131">
        <f>IF(V56="o",'2. Aktuelle Ansätze'!$C$25,0)</f>
        <v>0</v>
      </c>
      <c r="X56" s="122"/>
      <c r="Y56" s="131">
        <f>IF(X56="o",F56*'2. Aktuelle Ansätze'!$C$27/100,0)</f>
        <v>0</v>
      </c>
      <c r="Z56" s="122"/>
      <c r="AA56" s="131">
        <f>IF(Z56="o",F56*'2. Aktuelle Ansätze'!$C$26/100,0)</f>
        <v>0</v>
      </c>
      <c r="AB56" s="137">
        <v>0</v>
      </c>
      <c r="AC56" s="137">
        <v>0</v>
      </c>
    </row>
    <row r="57" spans="1:29" s="58" customFormat="1" x14ac:dyDescent="0.2">
      <c r="A57" s="178" t="s">
        <v>117</v>
      </c>
      <c r="B57" s="97">
        <v>54</v>
      </c>
      <c r="C57" s="17">
        <v>10.050000000000001</v>
      </c>
      <c r="D57" s="123" t="s">
        <v>122</v>
      </c>
      <c r="E57" s="117"/>
      <c r="F57" s="130"/>
      <c r="G57" s="132">
        <f>IF(F57&gt;0,F57*'2. Aktuelle Ansätze'!$C$32/100,0)</f>
        <v>0</v>
      </c>
      <c r="H57" s="139">
        <f>IF(F57&gt;0,'2. Aktuelle Ansätze'!$C$30,0)</f>
        <v>0</v>
      </c>
      <c r="I57" s="133"/>
      <c r="J57" s="134"/>
      <c r="K57" s="121"/>
      <c r="L57" s="117"/>
      <c r="M57" s="135">
        <f>_xlfn.IFS(L57=1,'2. Aktuelle Ansätze'!$C$9,L57=2,'2. Aktuelle Ansätze'!$C$10,L57=3,'2. Aktuelle Ansätze'!$C$11,L57=4,'2. Aktuelle Ansätze'!$C$12,L57&lt;1,0)</f>
        <v>0</v>
      </c>
      <c r="N57" s="118"/>
      <c r="O57" s="135">
        <f>_xlfn.IFS(N57=1,'2. Aktuelle Ansätze'!$C$15,N57=2,'2. Aktuelle Ansätze'!$C$16,N57=3,'2. Aktuelle Ansätze'!$C$17,N57&lt;1,0)</f>
        <v>0</v>
      </c>
      <c r="P57" s="119"/>
      <c r="Q57" s="136">
        <f>IF(P57="o",'2. Aktuelle Ansätze'!$C$6,0)</f>
        <v>0</v>
      </c>
      <c r="R57" s="120"/>
      <c r="S57" s="131">
        <f>IF(R57="o",IF('2. Aktuelle Ansätze'!$C$21*F57/100&lt;=6000,'2. Aktuelle Ansätze'!$C$21*'4. Berechnungsdaten'!F57/100,6000),0)</f>
        <v>0</v>
      </c>
      <c r="T57" s="121"/>
      <c r="U57" s="131">
        <f>IF(T57="o",'2. Aktuelle Ansätze'!$C$24,0)</f>
        <v>0</v>
      </c>
      <c r="V57" s="120"/>
      <c r="W57" s="131">
        <f>IF(V57="o",'2. Aktuelle Ansätze'!$C$25,0)</f>
        <v>0</v>
      </c>
      <c r="X57" s="122"/>
      <c r="Y57" s="131">
        <f>IF(X57="o",F57*'2. Aktuelle Ansätze'!$C$27/100,0)</f>
        <v>0</v>
      </c>
      <c r="Z57" s="122"/>
      <c r="AA57" s="131">
        <f>IF(Z57="o",F57*'2. Aktuelle Ansätze'!$C$26/100,0)</f>
        <v>0</v>
      </c>
      <c r="AB57" s="137">
        <v>0</v>
      </c>
      <c r="AC57" s="137">
        <v>0</v>
      </c>
    </row>
    <row r="58" spans="1:29" s="58" customFormat="1" x14ac:dyDescent="0.2">
      <c r="A58" s="178" t="s">
        <v>117</v>
      </c>
      <c r="B58" s="18">
        <v>55</v>
      </c>
      <c r="C58" s="17">
        <v>10.06</v>
      </c>
      <c r="D58" s="123" t="s">
        <v>123</v>
      </c>
      <c r="E58" s="117"/>
      <c r="F58" s="130"/>
      <c r="G58" s="132">
        <f>IF(F58&gt;0,F58*'2. Aktuelle Ansätze'!$C$32/100,0)</f>
        <v>0</v>
      </c>
      <c r="H58" s="139">
        <f>IF(F58&gt;0,'2. Aktuelle Ansätze'!$C$30,0)</f>
        <v>0</v>
      </c>
      <c r="I58" s="133"/>
      <c r="J58" s="134"/>
      <c r="K58" s="121"/>
      <c r="L58" s="117"/>
      <c r="M58" s="135">
        <f>_xlfn.IFS(L58=1,'2. Aktuelle Ansätze'!$C$9,L58=2,'2. Aktuelle Ansätze'!$C$10,L58=3,'2. Aktuelle Ansätze'!$C$11,L58=4,'2. Aktuelle Ansätze'!$C$12,L58&lt;1,0)</f>
        <v>0</v>
      </c>
      <c r="N58" s="118"/>
      <c r="O58" s="135">
        <f>_xlfn.IFS(N58=1,'2. Aktuelle Ansätze'!$C$15,N58=2,'2. Aktuelle Ansätze'!$C$16,N58=3,'2. Aktuelle Ansätze'!$C$17,N58&lt;1,0)</f>
        <v>0</v>
      </c>
      <c r="P58" s="119"/>
      <c r="Q58" s="136">
        <f>IF(P58="o",'2. Aktuelle Ansätze'!$C$6,0)</f>
        <v>0</v>
      </c>
      <c r="R58" s="120"/>
      <c r="S58" s="131">
        <f>IF(R58="o",IF('2. Aktuelle Ansätze'!$C$21*F58/100&lt;=6000,'2. Aktuelle Ansätze'!$C$21*'4. Berechnungsdaten'!F58/100,6000),0)</f>
        <v>0</v>
      </c>
      <c r="T58" s="121"/>
      <c r="U58" s="131">
        <f>IF(T58="o",'2. Aktuelle Ansätze'!$C$24,0)</f>
        <v>0</v>
      </c>
      <c r="V58" s="120"/>
      <c r="W58" s="131">
        <f>IF(V58="o",'2. Aktuelle Ansätze'!$C$25,0)</f>
        <v>0</v>
      </c>
      <c r="X58" s="120"/>
      <c r="Y58" s="131">
        <f>IF(X58="o",F58*'2. Aktuelle Ansätze'!$C$27/100,0)</f>
        <v>0</v>
      </c>
      <c r="Z58" s="120"/>
      <c r="AA58" s="131">
        <f>IF(Z58="o",F58*'2. Aktuelle Ansätze'!$C$26/100,0)</f>
        <v>0</v>
      </c>
      <c r="AB58" s="137">
        <v>0</v>
      </c>
      <c r="AC58" s="137">
        <v>0</v>
      </c>
    </row>
    <row r="59" spans="1:29" s="58" customFormat="1" x14ac:dyDescent="0.2">
      <c r="A59" s="178" t="s">
        <v>117</v>
      </c>
      <c r="B59" s="18">
        <v>56</v>
      </c>
      <c r="C59" s="17">
        <v>10.07</v>
      </c>
      <c r="D59" s="123" t="s">
        <v>124</v>
      </c>
      <c r="E59" s="117"/>
      <c r="F59" s="130"/>
      <c r="G59" s="132">
        <f>IF(F59&gt;0,F59*'2. Aktuelle Ansätze'!$C$32/100,0)</f>
        <v>0</v>
      </c>
      <c r="H59" s="139">
        <f>IF(F59&gt;0,'2. Aktuelle Ansätze'!$C$30,0)</f>
        <v>0</v>
      </c>
      <c r="I59" s="133"/>
      <c r="J59" s="134"/>
      <c r="K59" s="121"/>
      <c r="L59" s="117"/>
      <c r="M59" s="135">
        <f>_xlfn.IFS(L59=1,'2. Aktuelle Ansätze'!$C$9,L59=2,'2. Aktuelle Ansätze'!$C$10,L59=3,'2. Aktuelle Ansätze'!$C$11,L59=4,'2. Aktuelle Ansätze'!$C$12,L59&lt;1,0)</f>
        <v>0</v>
      </c>
      <c r="N59" s="118"/>
      <c r="O59" s="135">
        <f>_xlfn.IFS(N59=1,'2. Aktuelle Ansätze'!$C$15,N59=2,'2. Aktuelle Ansätze'!$C$16,N59=3,'2. Aktuelle Ansätze'!$C$17,N59&lt;1,0)</f>
        <v>0</v>
      </c>
      <c r="P59" s="119"/>
      <c r="Q59" s="136">
        <f>IF(P59="o",'2. Aktuelle Ansätze'!$C$6,0)</f>
        <v>0</v>
      </c>
      <c r="R59" s="120"/>
      <c r="S59" s="131">
        <f>IF(R59="o",IF('2. Aktuelle Ansätze'!$C$21*F59/100&lt;=6000,'2. Aktuelle Ansätze'!$C$21*'4. Berechnungsdaten'!F59/100,6000),0)</f>
        <v>0</v>
      </c>
      <c r="T59" s="121"/>
      <c r="U59" s="131">
        <f>IF(T59="o",'2. Aktuelle Ansätze'!$C$24,0)</f>
        <v>0</v>
      </c>
      <c r="V59" s="120"/>
      <c r="W59" s="131">
        <f>IF(V59="o",'2. Aktuelle Ansätze'!$C$25,0)</f>
        <v>0</v>
      </c>
      <c r="X59" s="120"/>
      <c r="Y59" s="131">
        <f>IF(X59="o",F59*'2. Aktuelle Ansätze'!$C$27/100,0)</f>
        <v>0</v>
      </c>
      <c r="Z59" s="120"/>
      <c r="AA59" s="131">
        <f>IF(Z59="o",F59*'2. Aktuelle Ansätze'!$C$26/100,0)</f>
        <v>0</v>
      </c>
      <c r="AB59" s="137">
        <v>0</v>
      </c>
      <c r="AC59" s="137">
        <v>0</v>
      </c>
    </row>
    <row r="60" spans="1:29" s="58" customFormat="1" x14ac:dyDescent="0.2">
      <c r="A60" s="178" t="s">
        <v>117</v>
      </c>
      <c r="B60" s="18">
        <v>57</v>
      </c>
      <c r="C60" s="17">
        <v>10.08</v>
      </c>
      <c r="D60" s="123" t="s">
        <v>125</v>
      </c>
      <c r="E60" s="117"/>
      <c r="F60" s="130"/>
      <c r="G60" s="132">
        <f>IF(F60&gt;0,F60*'2. Aktuelle Ansätze'!$C$32/100,0)</f>
        <v>0</v>
      </c>
      <c r="H60" s="139">
        <f>IF(F60&gt;0,'2. Aktuelle Ansätze'!$C$30,0)</f>
        <v>0</v>
      </c>
      <c r="I60" s="133"/>
      <c r="J60" s="134"/>
      <c r="K60" s="121"/>
      <c r="L60" s="117"/>
      <c r="M60" s="135">
        <f>_xlfn.IFS(L60=1,'2. Aktuelle Ansätze'!$C$9,L60=2,'2. Aktuelle Ansätze'!$C$10,L60=3,'2. Aktuelle Ansätze'!$C$11,L60=4,'2. Aktuelle Ansätze'!$C$12,L60&lt;1,0)</f>
        <v>0</v>
      </c>
      <c r="N60" s="118"/>
      <c r="O60" s="135">
        <f>_xlfn.IFS(N60=1,'2. Aktuelle Ansätze'!$C$15,N60=2,'2. Aktuelle Ansätze'!$C$16,N60=3,'2. Aktuelle Ansätze'!$C$17,N60&lt;1,0)</f>
        <v>0</v>
      </c>
      <c r="P60" s="119"/>
      <c r="Q60" s="136">
        <f>IF(P60="o",'2. Aktuelle Ansätze'!$C$6,0)</f>
        <v>0</v>
      </c>
      <c r="R60" s="120"/>
      <c r="S60" s="131">
        <f>IF(R60="o",IF('2. Aktuelle Ansätze'!$C$21*F60/100&lt;=6000,'2. Aktuelle Ansätze'!$C$21*'4. Berechnungsdaten'!F60/100,6000),0)</f>
        <v>0</v>
      </c>
      <c r="T60" s="121"/>
      <c r="U60" s="131">
        <f>IF(T60="o",'2. Aktuelle Ansätze'!$C$24,0)</f>
        <v>0</v>
      </c>
      <c r="V60" s="120"/>
      <c r="W60" s="131">
        <f>IF(V60="o",'2. Aktuelle Ansätze'!$C$25,0)</f>
        <v>0</v>
      </c>
      <c r="X60" s="120"/>
      <c r="Y60" s="131">
        <f>IF(X60="o",F60*'2. Aktuelle Ansätze'!$C$27/100,0)</f>
        <v>0</v>
      </c>
      <c r="Z60" s="120"/>
      <c r="AA60" s="131">
        <f>IF(Z60="o",F60*'2. Aktuelle Ansätze'!$C$26/100,0)</f>
        <v>0</v>
      </c>
      <c r="AB60" s="137">
        <v>0</v>
      </c>
      <c r="AC60" s="137">
        <v>0</v>
      </c>
    </row>
    <row r="61" spans="1:29" s="58" customFormat="1" x14ac:dyDescent="0.2">
      <c r="A61" s="178" t="s">
        <v>117</v>
      </c>
      <c r="B61" s="18">
        <v>58</v>
      </c>
      <c r="C61" s="17">
        <v>10.09</v>
      </c>
      <c r="D61" s="123" t="s">
        <v>126</v>
      </c>
      <c r="E61" s="117"/>
      <c r="F61" s="130"/>
      <c r="G61" s="132">
        <f>IF(F61&gt;0,F61*'2. Aktuelle Ansätze'!$C$32/100,0)</f>
        <v>0</v>
      </c>
      <c r="H61" s="139">
        <f>IF(F61&gt;0,'2. Aktuelle Ansätze'!$C$30,0)</f>
        <v>0</v>
      </c>
      <c r="I61" s="133"/>
      <c r="J61" s="134"/>
      <c r="K61" s="121"/>
      <c r="L61" s="117"/>
      <c r="M61" s="135">
        <f>_xlfn.IFS(L61=1,'2. Aktuelle Ansätze'!$C$9,L61=2,'2. Aktuelle Ansätze'!$C$10,L61=3,'2. Aktuelle Ansätze'!$C$11,L61=4,'2. Aktuelle Ansätze'!$C$12,L61&lt;1,0)</f>
        <v>0</v>
      </c>
      <c r="N61" s="118"/>
      <c r="O61" s="135">
        <f>_xlfn.IFS(N61=1,'2. Aktuelle Ansätze'!$C$15,N61=2,'2. Aktuelle Ansätze'!$C$16,N61=3,'2. Aktuelle Ansätze'!$C$17,N61&lt;1,0)</f>
        <v>0</v>
      </c>
      <c r="P61" s="119"/>
      <c r="Q61" s="136">
        <f>IF(P61="o",'2. Aktuelle Ansätze'!$C$6,0)</f>
        <v>0</v>
      </c>
      <c r="R61" s="120"/>
      <c r="S61" s="131">
        <f>IF(R61="o",IF('2. Aktuelle Ansätze'!$C$21*F61/100&lt;=6000,'2. Aktuelle Ansätze'!$C$21*'4. Berechnungsdaten'!F61/100,6000),0)</f>
        <v>0</v>
      </c>
      <c r="T61" s="121"/>
      <c r="U61" s="131">
        <f>IF(T61="o",'2. Aktuelle Ansätze'!$C$24,0)</f>
        <v>0</v>
      </c>
      <c r="V61" s="120"/>
      <c r="W61" s="131">
        <f>IF(V61="o",'2. Aktuelle Ansätze'!$C$25,0)</f>
        <v>0</v>
      </c>
      <c r="X61" s="120"/>
      <c r="Y61" s="131">
        <f>IF(X61="o",F61*'2. Aktuelle Ansätze'!$C$27/100,0)</f>
        <v>0</v>
      </c>
      <c r="Z61" s="120"/>
      <c r="AA61" s="131">
        <f>IF(Z61="o",F61*'2. Aktuelle Ansätze'!$C$26/100,0)</f>
        <v>0</v>
      </c>
      <c r="AB61" s="137">
        <v>0</v>
      </c>
      <c r="AC61" s="137">
        <v>0</v>
      </c>
    </row>
    <row r="62" spans="1:29" s="58" customFormat="1" x14ac:dyDescent="0.2">
      <c r="A62" s="178" t="s">
        <v>117</v>
      </c>
      <c r="B62" s="18">
        <v>59</v>
      </c>
      <c r="C62" s="17">
        <v>10.1</v>
      </c>
      <c r="D62" s="123" t="s">
        <v>127</v>
      </c>
      <c r="E62" s="117"/>
      <c r="F62" s="130"/>
      <c r="G62" s="132">
        <f>IF(F62&gt;0,F62*'2. Aktuelle Ansätze'!$C$32/100,0)</f>
        <v>0</v>
      </c>
      <c r="H62" s="139">
        <f>IF(F62&gt;0,'2. Aktuelle Ansätze'!$C$30,0)</f>
        <v>0</v>
      </c>
      <c r="I62" s="133"/>
      <c r="J62" s="134"/>
      <c r="K62" s="121"/>
      <c r="L62" s="117"/>
      <c r="M62" s="135">
        <f>_xlfn.IFS(L62=1,'2. Aktuelle Ansätze'!$C$9,L62=2,'2. Aktuelle Ansätze'!$C$10,L62=3,'2. Aktuelle Ansätze'!$C$11,L62=4,'2. Aktuelle Ansätze'!$C$12,L62&lt;1,0)</f>
        <v>0</v>
      </c>
      <c r="N62" s="118"/>
      <c r="O62" s="135">
        <f>_xlfn.IFS(N62=1,'2. Aktuelle Ansätze'!$C$15,N62=2,'2. Aktuelle Ansätze'!$C$16,N62=3,'2. Aktuelle Ansätze'!$C$17,N62&lt;1,0)</f>
        <v>0</v>
      </c>
      <c r="P62" s="119"/>
      <c r="Q62" s="136">
        <f>IF(P62="o",'2. Aktuelle Ansätze'!$C$6,0)</f>
        <v>0</v>
      </c>
      <c r="R62" s="120"/>
      <c r="S62" s="131">
        <f>IF(R62="o",IF('2. Aktuelle Ansätze'!$C$21*F62/100&lt;=6000,'2. Aktuelle Ansätze'!$C$21*'4. Berechnungsdaten'!F62/100,6000),0)</f>
        <v>0</v>
      </c>
      <c r="T62" s="121"/>
      <c r="U62" s="131">
        <f>IF(T62="o",'2. Aktuelle Ansätze'!$C$24,0)</f>
        <v>0</v>
      </c>
      <c r="V62" s="120"/>
      <c r="W62" s="131">
        <f>IF(V62="o",'2. Aktuelle Ansätze'!$C$25,0)</f>
        <v>0</v>
      </c>
      <c r="X62" s="120"/>
      <c r="Y62" s="131">
        <f>IF(X62="o",F62*'2. Aktuelle Ansätze'!$C$27/100,0)</f>
        <v>0</v>
      </c>
      <c r="Z62" s="120"/>
      <c r="AA62" s="131">
        <f>IF(Z62="o",F62*'2. Aktuelle Ansätze'!$C$26/100,0)</f>
        <v>0</v>
      </c>
      <c r="AB62" s="137">
        <v>0</v>
      </c>
      <c r="AC62" s="137">
        <v>0</v>
      </c>
    </row>
    <row r="63" spans="1:29" s="58" customFormat="1" x14ac:dyDescent="0.2">
      <c r="A63" s="178" t="s">
        <v>117</v>
      </c>
      <c r="B63" s="18">
        <v>60</v>
      </c>
      <c r="C63" s="17">
        <v>10.11</v>
      </c>
      <c r="D63" s="123" t="s">
        <v>128</v>
      </c>
      <c r="E63" s="117"/>
      <c r="F63" s="130"/>
      <c r="G63" s="132">
        <f>IF(F63&gt;0,F63*'2. Aktuelle Ansätze'!$C$32/100,0)</f>
        <v>0</v>
      </c>
      <c r="H63" s="139">
        <f>IF(F63&gt;0,'2. Aktuelle Ansätze'!$C$30,0)</f>
        <v>0</v>
      </c>
      <c r="I63" s="133"/>
      <c r="J63" s="134"/>
      <c r="K63" s="121"/>
      <c r="L63" s="117"/>
      <c r="M63" s="135">
        <f>_xlfn.IFS(L63=1,'2. Aktuelle Ansätze'!$C$9,L63=2,'2. Aktuelle Ansätze'!$C$10,L63=3,'2. Aktuelle Ansätze'!$C$11,L63=4,'2. Aktuelle Ansätze'!$C$12,L63&lt;1,0)</f>
        <v>0</v>
      </c>
      <c r="N63" s="118"/>
      <c r="O63" s="135">
        <f>_xlfn.IFS(N63=1,'2. Aktuelle Ansätze'!$C$15,N63=2,'2. Aktuelle Ansätze'!$C$16,N63=3,'2. Aktuelle Ansätze'!$C$17,N63&lt;1,0)</f>
        <v>0</v>
      </c>
      <c r="P63" s="119"/>
      <c r="Q63" s="136">
        <f>IF(P63="o",'2. Aktuelle Ansätze'!$C$6,0)</f>
        <v>0</v>
      </c>
      <c r="R63" s="120"/>
      <c r="S63" s="131">
        <f>IF(R63="o",IF('2. Aktuelle Ansätze'!$C$21*F63/100&lt;=6000,'2. Aktuelle Ansätze'!$C$21*'4. Berechnungsdaten'!F63/100,6000),0)</f>
        <v>0</v>
      </c>
      <c r="T63" s="121"/>
      <c r="U63" s="131">
        <f>IF(T63="o",'2. Aktuelle Ansätze'!$C$24,0)</f>
        <v>0</v>
      </c>
      <c r="V63" s="120"/>
      <c r="W63" s="131">
        <f>IF(V63="o",'2. Aktuelle Ansätze'!$C$25,0)</f>
        <v>0</v>
      </c>
      <c r="X63" s="120"/>
      <c r="Y63" s="131">
        <f>IF(X63="o",F63*'2. Aktuelle Ansätze'!$C$27/100,0)</f>
        <v>0</v>
      </c>
      <c r="Z63" s="120"/>
      <c r="AA63" s="131">
        <f>IF(Z63="o",F63*'2. Aktuelle Ansätze'!$C$26/100,0)</f>
        <v>0</v>
      </c>
      <c r="AB63" s="137">
        <v>0</v>
      </c>
      <c r="AC63" s="137">
        <v>0</v>
      </c>
    </row>
    <row r="64" spans="1:29" s="58" customFormat="1" x14ac:dyDescent="0.2">
      <c r="A64" s="178" t="s">
        <v>117</v>
      </c>
      <c r="B64" s="18">
        <v>61</v>
      </c>
      <c r="C64" s="17">
        <v>10.119999999999999</v>
      </c>
      <c r="D64" s="123" t="s">
        <v>129</v>
      </c>
      <c r="E64" s="117"/>
      <c r="F64" s="130"/>
      <c r="G64" s="132">
        <f>IF(F64&gt;0,F64*'2. Aktuelle Ansätze'!$C$32/100,0)</f>
        <v>0</v>
      </c>
      <c r="H64" s="139">
        <f>IF(F64&gt;0,'2. Aktuelle Ansätze'!$C$30,0)</f>
        <v>0</v>
      </c>
      <c r="I64" s="133"/>
      <c r="J64" s="134"/>
      <c r="K64" s="121"/>
      <c r="L64" s="117"/>
      <c r="M64" s="135">
        <f>_xlfn.IFS(L64=1,'2. Aktuelle Ansätze'!$C$9,L64=2,'2. Aktuelle Ansätze'!$C$10,L64=3,'2. Aktuelle Ansätze'!$C$11,L64=4,'2. Aktuelle Ansätze'!$C$12,L64&lt;1,0)</f>
        <v>0</v>
      </c>
      <c r="N64" s="118"/>
      <c r="O64" s="135">
        <f>_xlfn.IFS(N64=1,'2. Aktuelle Ansätze'!$C$15,N64=2,'2. Aktuelle Ansätze'!$C$16,N64=3,'2. Aktuelle Ansätze'!$C$17,N64&lt;1,0)</f>
        <v>0</v>
      </c>
      <c r="P64" s="119"/>
      <c r="Q64" s="136">
        <f>IF(P64="o",'2. Aktuelle Ansätze'!$C$6,0)</f>
        <v>0</v>
      </c>
      <c r="R64" s="120"/>
      <c r="S64" s="131">
        <f>IF(R64="o",IF('2. Aktuelle Ansätze'!$C$21*F64/100&lt;=6000,'2. Aktuelle Ansätze'!$C$21*'4. Berechnungsdaten'!F64/100,6000),0)</f>
        <v>0</v>
      </c>
      <c r="T64" s="121"/>
      <c r="U64" s="131">
        <f>IF(T64="o",'2. Aktuelle Ansätze'!$C$24,0)</f>
        <v>0</v>
      </c>
      <c r="V64" s="120"/>
      <c r="W64" s="131">
        <f>IF(V64="o",'2. Aktuelle Ansätze'!$C$25,0)</f>
        <v>0</v>
      </c>
      <c r="X64" s="120"/>
      <c r="Y64" s="131">
        <f>IF(X64="o",F64*'2. Aktuelle Ansätze'!$C$27/100,0)</f>
        <v>0</v>
      </c>
      <c r="Z64" s="120"/>
      <c r="AA64" s="131">
        <f>IF(Z64="o",F64*'2. Aktuelle Ansätze'!$C$26/100,0)</f>
        <v>0</v>
      </c>
      <c r="AB64" s="137">
        <v>0</v>
      </c>
      <c r="AC64" s="137">
        <v>0</v>
      </c>
    </row>
    <row r="65" spans="1:29" s="58" customFormat="1" x14ac:dyDescent="0.2">
      <c r="A65" s="178" t="s">
        <v>117</v>
      </c>
      <c r="B65" s="18">
        <v>62</v>
      </c>
      <c r="C65" s="17">
        <v>10.130000000000001</v>
      </c>
      <c r="D65" s="123" t="s">
        <v>130</v>
      </c>
      <c r="E65" s="117"/>
      <c r="F65" s="130"/>
      <c r="G65" s="132">
        <f>IF(F65&gt;0,F65*'2. Aktuelle Ansätze'!$C$32/100,0)</f>
        <v>0</v>
      </c>
      <c r="H65" s="139">
        <f>IF(F65&gt;0,'2. Aktuelle Ansätze'!$C$30,0)</f>
        <v>0</v>
      </c>
      <c r="I65" s="133"/>
      <c r="J65" s="134"/>
      <c r="K65" s="121"/>
      <c r="L65" s="117"/>
      <c r="M65" s="135">
        <f>_xlfn.IFS(L65=1,'2. Aktuelle Ansätze'!$C$9,L65=2,'2. Aktuelle Ansätze'!$C$10,L65=3,'2. Aktuelle Ansätze'!$C$11,L65=4,'2. Aktuelle Ansätze'!$C$12,L65&lt;1,0)</f>
        <v>0</v>
      </c>
      <c r="N65" s="118"/>
      <c r="O65" s="135">
        <f>_xlfn.IFS(N65=1,'2. Aktuelle Ansätze'!$C$15,N65=2,'2. Aktuelle Ansätze'!$C$16,N65=3,'2. Aktuelle Ansätze'!$C$17,N65&lt;1,0)</f>
        <v>0</v>
      </c>
      <c r="P65" s="119"/>
      <c r="Q65" s="136">
        <f>IF(P65="o",'2. Aktuelle Ansätze'!$C$6,0)</f>
        <v>0</v>
      </c>
      <c r="R65" s="120"/>
      <c r="S65" s="131">
        <f>IF(R65="o",IF('2. Aktuelle Ansätze'!$C$21*F65/100&lt;=6000,'2. Aktuelle Ansätze'!$C$21*'4. Berechnungsdaten'!F65/100,6000),0)</f>
        <v>0</v>
      </c>
      <c r="T65" s="121"/>
      <c r="U65" s="131">
        <f>IF(T65="o",'2. Aktuelle Ansätze'!$C$24,0)</f>
        <v>0</v>
      </c>
      <c r="V65" s="120"/>
      <c r="W65" s="131">
        <f>IF(V65="o",'2. Aktuelle Ansätze'!$C$25,0)</f>
        <v>0</v>
      </c>
      <c r="X65" s="120"/>
      <c r="Y65" s="131">
        <f>IF(X65="o",F65*'2. Aktuelle Ansätze'!$C$27/100,0)</f>
        <v>0</v>
      </c>
      <c r="Z65" s="120"/>
      <c r="AA65" s="131">
        <f>IF(Z65="o",F65*'2. Aktuelle Ansätze'!$C$26/100,0)</f>
        <v>0</v>
      </c>
      <c r="AB65" s="137">
        <v>0</v>
      </c>
      <c r="AC65" s="137">
        <v>0</v>
      </c>
    </row>
    <row r="66" spans="1:29" s="58" customFormat="1" x14ac:dyDescent="0.2">
      <c r="A66" s="178" t="s">
        <v>117</v>
      </c>
      <c r="B66" s="18">
        <v>63</v>
      </c>
      <c r="C66" s="17">
        <v>10.14</v>
      </c>
      <c r="D66" s="123" t="s">
        <v>131</v>
      </c>
      <c r="E66" s="117"/>
      <c r="F66" s="130"/>
      <c r="G66" s="132">
        <f>IF(F66&gt;0,F66*'2. Aktuelle Ansätze'!$C$32/100,0)</f>
        <v>0</v>
      </c>
      <c r="H66" s="139">
        <f>IF(F66&gt;0,'2. Aktuelle Ansätze'!$C$30,0)</f>
        <v>0</v>
      </c>
      <c r="I66" s="133"/>
      <c r="J66" s="134"/>
      <c r="K66" s="121"/>
      <c r="L66" s="117"/>
      <c r="M66" s="135">
        <f>_xlfn.IFS(L66=1,'2. Aktuelle Ansätze'!$C$9,L66=2,'2. Aktuelle Ansätze'!$C$10,L66=3,'2. Aktuelle Ansätze'!$C$11,L66=4,'2. Aktuelle Ansätze'!$C$12,L66&lt;1,0)</f>
        <v>0</v>
      </c>
      <c r="N66" s="118"/>
      <c r="O66" s="135">
        <f>_xlfn.IFS(N66=1,'2. Aktuelle Ansätze'!$C$15,N66=2,'2. Aktuelle Ansätze'!$C$16,N66=3,'2. Aktuelle Ansätze'!$C$17,N66&lt;1,0)</f>
        <v>0</v>
      </c>
      <c r="P66" s="119"/>
      <c r="Q66" s="136">
        <f>IF(P66="o",'2. Aktuelle Ansätze'!$C$6,0)</f>
        <v>0</v>
      </c>
      <c r="R66" s="120"/>
      <c r="S66" s="131">
        <f>IF(R66="o",IF('2. Aktuelle Ansätze'!$C$21*F66/100&lt;=6000,'2. Aktuelle Ansätze'!$C$21*'4. Berechnungsdaten'!F66/100,6000),0)</f>
        <v>0</v>
      </c>
      <c r="T66" s="121"/>
      <c r="U66" s="131">
        <f>IF(T66="o",'2. Aktuelle Ansätze'!$C$24,0)</f>
        <v>0</v>
      </c>
      <c r="V66" s="120"/>
      <c r="W66" s="131">
        <f>IF(V66="o",'2. Aktuelle Ansätze'!$C$25,0)</f>
        <v>0</v>
      </c>
      <c r="X66" s="120"/>
      <c r="Y66" s="131">
        <f>IF(X66="o",F66*'2. Aktuelle Ansätze'!$C$27/100,0)</f>
        <v>0</v>
      </c>
      <c r="Z66" s="120"/>
      <c r="AA66" s="131">
        <f>IF(Z66="o",F66*'2. Aktuelle Ansätze'!$C$26/100,0)</f>
        <v>0</v>
      </c>
      <c r="AB66" s="137">
        <v>0</v>
      </c>
      <c r="AC66" s="137">
        <v>0</v>
      </c>
    </row>
    <row r="67" spans="1:29" s="58" customFormat="1" x14ac:dyDescent="0.2">
      <c r="A67" s="178" t="s">
        <v>117</v>
      </c>
      <c r="B67" s="18">
        <v>64</v>
      </c>
      <c r="C67" s="17">
        <v>10.15</v>
      </c>
      <c r="D67" s="123" t="s">
        <v>132</v>
      </c>
      <c r="E67" s="117"/>
      <c r="F67" s="130"/>
      <c r="G67" s="132">
        <f>IF(F67&gt;0,F67*'2. Aktuelle Ansätze'!$C$32/100,0)</f>
        <v>0</v>
      </c>
      <c r="H67" s="139">
        <f>IF(F67&gt;0,'2. Aktuelle Ansätze'!$C$30,0)</f>
        <v>0</v>
      </c>
      <c r="I67" s="133"/>
      <c r="J67" s="134"/>
      <c r="K67" s="121"/>
      <c r="L67" s="117"/>
      <c r="M67" s="135">
        <f>_xlfn.IFS(L67=1,'2. Aktuelle Ansätze'!$C$9,L67=2,'2. Aktuelle Ansätze'!$C$10,L67=3,'2. Aktuelle Ansätze'!$C$11,L67=4,'2. Aktuelle Ansätze'!$C$12,L67&lt;1,0)</f>
        <v>0</v>
      </c>
      <c r="N67" s="118"/>
      <c r="O67" s="135">
        <f>_xlfn.IFS(N67=1,'2. Aktuelle Ansätze'!$C$15,N67=2,'2. Aktuelle Ansätze'!$C$16,N67=3,'2. Aktuelle Ansätze'!$C$17,N67&lt;1,0)</f>
        <v>0</v>
      </c>
      <c r="P67" s="119"/>
      <c r="Q67" s="136">
        <f>IF(P67="o",'2. Aktuelle Ansätze'!$C$6,0)</f>
        <v>0</v>
      </c>
      <c r="R67" s="120"/>
      <c r="S67" s="131">
        <f>IF(R67="o",IF('2. Aktuelle Ansätze'!$C$21*F67/100&lt;=6000,'2. Aktuelle Ansätze'!$C$21*'4. Berechnungsdaten'!F67/100,6000),0)</f>
        <v>0</v>
      </c>
      <c r="T67" s="121"/>
      <c r="U67" s="131">
        <f>IF(T67="o",'2. Aktuelle Ansätze'!$C$24,0)</f>
        <v>0</v>
      </c>
      <c r="V67" s="120"/>
      <c r="W67" s="131">
        <f>IF(V67="o",'2. Aktuelle Ansätze'!$C$25,0)</f>
        <v>0</v>
      </c>
      <c r="X67" s="120"/>
      <c r="Y67" s="131">
        <f>IF(X67="o",F67*'2. Aktuelle Ansätze'!$C$27/100,0)</f>
        <v>0</v>
      </c>
      <c r="Z67" s="120"/>
      <c r="AA67" s="131">
        <f>IF(Z67="o",F67*'2. Aktuelle Ansätze'!$C$26/100,0)</f>
        <v>0</v>
      </c>
      <c r="AB67" s="137">
        <v>0</v>
      </c>
      <c r="AC67" s="137">
        <v>0</v>
      </c>
    </row>
    <row r="68" spans="1:29" s="58" customFormat="1" x14ac:dyDescent="0.2">
      <c r="A68" s="178" t="s">
        <v>117</v>
      </c>
      <c r="B68" s="18">
        <v>65</v>
      </c>
      <c r="C68" s="17">
        <v>10.16</v>
      </c>
      <c r="D68" s="123" t="s">
        <v>133</v>
      </c>
      <c r="E68" s="117"/>
      <c r="F68" s="130"/>
      <c r="G68" s="132">
        <f>IF(F68&gt;0,F68*'2. Aktuelle Ansätze'!$C$32/100,0)</f>
        <v>0</v>
      </c>
      <c r="H68" s="139">
        <f>IF(F68&gt;0,'2. Aktuelle Ansätze'!$C$30,0)</f>
        <v>0</v>
      </c>
      <c r="I68" s="133"/>
      <c r="J68" s="134"/>
      <c r="K68" s="121"/>
      <c r="L68" s="117"/>
      <c r="M68" s="135">
        <f>_xlfn.IFS(L68=1,'2. Aktuelle Ansätze'!$C$9,L68=2,'2. Aktuelle Ansätze'!$C$10,L68=3,'2. Aktuelle Ansätze'!$C$11,L68=4,'2. Aktuelle Ansätze'!$C$12,L68&lt;1,0)</f>
        <v>0</v>
      </c>
      <c r="N68" s="118"/>
      <c r="O68" s="135">
        <f>_xlfn.IFS(N68=1,'2. Aktuelle Ansätze'!$C$15,N68=2,'2. Aktuelle Ansätze'!$C$16,N68=3,'2. Aktuelle Ansätze'!$C$17,N68&lt;1,0)</f>
        <v>0</v>
      </c>
      <c r="P68" s="119"/>
      <c r="Q68" s="136">
        <f>IF(P68="o",'2. Aktuelle Ansätze'!$C$6,0)</f>
        <v>0</v>
      </c>
      <c r="R68" s="120"/>
      <c r="S68" s="131">
        <f>IF(R68="o",IF('2. Aktuelle Ansätze'!$C$21*F68/100&lt;=6000,'2. Aktuelle Ansätze'!$C$21*'4. Berechnungsdaten'!F68/100,6000),0)</f>
        <v>0</v>
      </c>
      <c r="T68" s="121"/>
      <c r="U68" s="131">
        <f>IF(T68="o",'2. Aktuelle Ansätze'!$C$24,0)</f>
        <v>0</v>
      </c>
      <c r="V68" s="120"/>
      <c r="W68" s="131">
        <f>IF(V68="o",'2. Aktuelle Ansätze'!$C$25,0)</f>
        <v>0</v>
      </c>
      <c r="X68" s="120"/>
      <c r="Y68" s="131">
        <f>IF(X68="o",F68*'2. Aktuelle Ansätze'!$C$27/100,0)</f>
        <v>0</v>
      </c>
      <c r="Z68" s="120"/>
      <c r="AA68" s="131">
        <f>IF(Z68="o",F68*'2. Aktuelle Ansätze'!$C$26/100,0)</f>
        <v>0</v>
      </c>
      <c r="AB68" s="137">
        <v>0</v>
      </c>
      <c r="AC68" s="137">
        <v>0</v>
      </c>
    </row>
    <row r="69" spans="1:29" s="58" customFormat="1" x14ac:dyDescent="0.2">
      <c r="A69" s="178" t="s">
        <v>117</v>
      </c>
      <c r="B69" s="18">
        <v>66</v>
      </c>
      <c r="C69" s="17">
        <v>10.17</v>
      </c>
      <c r="D69" s="123" t="s">
        <v>134</v>
      </c>
      <c r="E69" s="117"/>
      <c r="F69" s="130"/>
      <c r="G69" s="132">
        <f>IF(F69&gt;0,F69*'2. Aktuelle Ansätze'!$C$32/100,0)</f>
        <v>0</v>
      </c>
      <c r="H69" s="139">
        <f>IF(F69&gt;0,'2. Aktuelle Ansätze'!$C$30,0)</f>
        <v>0</v>
      </c>
      <c r="I69" s="133"/>
      <c r="J69" s="134"/>
      <c r="K69" s="121"/>
      <c r="L69" s="117"/>
      <c r="M69" s="135">
        <f>_xlfn.IFS(L69=1,'2. Aktuelle Ansätze'!$C$9,L69=2,'2. Aktuelle Ansätze'!$C$10,L69=3,'2. Aktuelle Ansätze'!$C$11,L69=4,'2. Aktuelle Ansätze'!$C$12,L69&lt;1,0)</f>
        <v>0</v>
      </c>
      <c r="N69" s="118"/>
      <c r="O69" s="135">
        <f>_xlfn.IFS(N69=1,'2. Aktuelle Ansätze'!$C$15,N69=2,'2. Aktuelle Ansätze'!$C$16,N69=3,'2. Aktuelle Ansätze'!$C$17,N69&lt;1,0)</f>
        <v>0</v>
      </c>
      <c r="P69" s="119"/>
      <c r="Q69" s="136">
        <f>IF(P69="o",'2. Aktuelle Ansätze'!$C$6,0)</f>
        <v>0</v>
      </c>
      <c r="R69" s="120"/>
      <c r="S69" s="131">
        <f>IF(R69="o",IF('2. Aktuelle Ansätze'!$C$21*F69/100&lt;=6000,'2. Aktuelle Ansätze'!$C$21*'4. Berechnungsdaten'!F69/100,6000),0)</f>
        <v>0</v>
      </c>
      <c r="T69" s="121"/>
      <c r="U69" s="131">
        <f>IF(T69="o",'2. Aktuelle Ansätze'!$C$24,0)</f>
        <v>0</v>
      </c>
      <c r="V69" s="120"/>
      <c r="W69" s="131">
        <f>IF(V69="o",'2. Aktuelle Ansätze'!$C$25,0)</f>
        <v>0</v>
      </c>
      <c r="X69" s="120"/>
      <c r="Y69" s="131">
        <f>IF(X69="o",F69*'2. Aktuelle Ansätze'!$C$27/100,0)</f>
        <v>0</v>
      </c>
      <c r="Z69" s="120"/>
      <c r="AA69" s="131">
        <f>IF(Z69="o",F69*'2. Aktuelle Ansätze'!$C$26/100,0)</f>
        <v>0</v>
      </c>
      <c r="AB69" s="137">
        <v>0</v>
      </c>
      <c r="AC69" s="137">
        <v>0</v>
      </c>
    </row>
    <row r="70" spans="1:29" s="58" customFormat="1" x14ac:dyDescent="0.2">
      <c r="A70" s="178" t="s">
        <v>117</v>
      </c>
      <c r="B70" s="18">
        <v>67</v>
      </c>
      <c r="C70" s="17">
        <v>10.18</v>
      </c>
      <c r="D70" s="123" t="s">
        <v>135</v>
      </c>
      <c r="E70" s="117"/>
      <c r="F70" s="130"/>
      <c r="G70" s="132">
        <f>IF(F70&gt;0,F70*'2. Aktuelle Ansätze'!$C$32/100,0)</f>
        <v>0</v>
      </c>
      <c r="H70" s="139">
        <f>IF(F70&gt;0,'2. Aktuelle Ansätze'!$C$30,0)</f>
        <v>0</v>
      </c>
      <c r="I70" s="133"/>
      <c r="J70" s="134"/>
      <c r="K70" s="121"/>
      <c r="L70" s="117"/>
      <c r="M70" s="135">
        <f>_xlfn.IFS(L70=1,'2. Aktuelle Ansätze'!$C$9,L70=2,'2. Aktuelle Ansätze'!$C$10,L70=3,'2. Aktuelle Ansätze'!$C$11,L70=4,'2. Aktuelle Ansätze'!$C$12,L70&lt;1,0)</f>
        <v>0</v>
      </c>
      <c r="N70" s="118"/>
      <c r="O70" s="135">
        <f>_xlfn.IFS(N70=1,'2. Aktuelle Ansätze'!$C$15,N70=2,'2. Aktuelle Ansätze'!$C$16,N70=3,'2. Aktuelle Ansätze'!$C$17,N70&lt;1,0)</f>
        <v>0</v>
      </c>
      <c r="P70" s="119"/>
      <c r="Q70" s="136">
        <f>IF(P70="o",'2. Aktuelle Ansätze'!$C$6,0)</f>
        <v>0</v>
      </c>
      <c r="R70" s="120"/>
      <c r="S70" s="131">
        <f>IF(R70="o",IF('2. Aktuelle Ansätze'!$C$21*F70/100&lt;=6000,'2. Aktuelle Ansätze'!$C$21*'4. Berechnungsdaten'!F70/100,6000),0)</f>
        <v>0</v>
      </c>
      <c r="T70" s="121"/>
      <c r="U70" s="131">
        <f>IF(T70="o",'2. Aktuelle Ansätze'!$C$24,0)</f>
        <v>0</v>
      </c>
      <c r="V70" s="120"/>
      <c r="W70" s="131">
        <f>IF(V70="o",'2. Aktuelle Ansätze'!$C$25,0)</f>
        <v>0</v>
      </c>
      <c r="X70" s="120"/>
      <c r="Y70" s="131">
        <f>IF(X70="o",F70*'2. Aktuelle Ansätze'!$C$27/100,0)</f>
        <v>0</v>
      </c>
      <c r="Z70" s="120"/>
      <c r="AA70" s="131">
        <f>IF(Z70="o",F70*'2. Aktuelle Ansätze'!$C$26/100,0)</f>
        <v>0</v>
      </c>
      <c r="AB70" s="137">
        <v>0</v>
      </c>
      <c r="AC70" s="137">
        <v>0</v>
      </c>
    </row>
    <row r="71" spans="1:29" s="58" customFormat="1" x14ac:dyDescent="0.2">
      <c r="A71" s="178" t="s">
        <v>117</v>
      </c>
      <c r="B71" s="18">
        <v>68</v>
      </c>
      <c r="C71" s="17">
        <v>10.19</v>
      </c>
      <c r="D71" s="123" t="s">
        <v>136</v>
      </c>
      <c r="E71" s="117"/>
      <c r="F71" s="130"/>
      <c r="G71" s="132">
        <f>IF(F71&gt;0,F71*'2. Aktuelle Ansätze'!$C$32/100,0)</f>
        <v>0</v>
      </c>
      <c r="H71" s="139">
        <f>IF(F71&gt;0,'2. Aktuelle Ansätze'!$C$30,0)</f>
        <v>0</v>
      </c>
      <c r="I71" s="133"/>
      <c r="J71" s="134"/>
      <c r="K71" s="121"/>
      <c r="L71" s="117"/>
      <c r="M71" s="135">
        <f>_xlfn.IFS(L71=1,'2. Aktuelle Ansätze'!$C$9,L71=2,'2. Aktuelle Ansätze'!$C$10,L71=3,'2. Aktuelle Ansätze'!$C$11,L71=4,'2. Aktuelle Ansätze'!$C$12,L71&lt;1,0)</f>
        <v>0</v>
      </c>
      <c r="N71" s="118"/>
      <c r="O71" s="135">
        <f>_xlfn.IFS(N71=1,'2. Aktuelle Ansätze'!$C$15,N71=2,'2. Aktuelle Ansätze'!$C$16,N71=3,'2. Aktuelle Ansätze'!$C$17,N71&lt;1,0)</f>
        <v>0</v>
      </c>
      <c r="P71" s="119"/>
      <c r="Q71" s="136">
        <f>IF(P71="o",'2. Aktuelle Ansätze'!$C$6,0)</f>
        <v>0</v>
      </c>
      <c r="R71" s="120"/>
      <c r="S71" s="131">
        <f>IF(R71="o",IF('2. Aktuelle Ansätze'!$C$21*F71/100&lt;=6000,'2. Aktuelle Ansätze'!$C$21*'4. Berechnungsdaten'!F71/100,6000),0)</f>
        <v>0</v>
      </c>
      <c r="T71" s="121"/>
      <c r="U71" s="131">
        <f>IF(T71="o",'2. Aktuelle Ansätze'!$C$24,0)</f>
        <v>0</v>
      </c>
      <c r="V71" s="120"/>
      <c r="W71" s="131">
        <f>IF(V71="o",'2. Aktuelle Ansätze'!$C$25,0)</f>
        <v>0</v>
      </c>
      <c r="X71" s="120"/>
      <c r="Y71" s="131">
        <f>IF(X71="o",F71*'2. Aktuelle Ansätze'!$C$27/100,0)</f>
        <v>0</v>
      </c>
      <c r="Z71" s="120"/>
      <c r="AA71" s="131">
        <f>IF(Z71="o",F71*'2. Aktuelle Ansätze'!$C$26/100,0)</f>
        <v>0</v>
      </c>
      <c r="AB71" s="137">
        <v>0</v>
      </c>
      <c r="AC71" s="137">
        <v>0</v>
      </c>
    </row>
    <row r="72" spans="1:29" s="58" customFormat="1" x14ac:dyDescent="0.2">
      <c r="A72" s="178" t="s">
        <v>117</v>
      </c>
      <c r="B72" s="18">
        <v>69</v>
      </c>
      <c r="C72" s="17">
        <v>10.199999999999999</v>
      </c>
      <c r="D72" s="123" t="s">
        <v>137</v>
      </c>
      <c r="E72" s="117"/>
      <c r="F72" s="130"/>
      <c r="G72" s="132">
        <f>IF(F72&gt;0,F72*'2. Aktuelle Ansätze'!$C$32/100,0)</f>
        <v>0</v>
      </c>
      <c r="H72" s="139">
        <f>IF(F72&gt;0,'2. Aktuelle Ansätze'!$C$30,0)</f>
        <v>0</v>
      </c>
      <c r="I72" s="133"/>
      <c r="J72" s="134"/>
      <c r="K72" s="121"/>
      <c r="L72" s="117"/>
      <c r="M72" s="135">
        <f>_xlfn.IFS(L72=1,'2. Aktuelle Ansätze'!$C$9,L72=2,'2. Aktuelle Ansätze'!$C$10,L72=3,'2. Aktuelle Ansätze'!$C$11,L72=4,'2. Aktuelle Ansätze'!$C$12,L72&lt;1,0)</f>
        <v>0</v>
      </c>
      <c r="N72" s="118"/>
      <c r="O72" s="135">
        <f>_xlfn.IFS(N72=1,'2. Aktuelle Ansätze'!$C$15,N72=2,'2. Aktuelle Ansätze'!$C$16,N72=3,'2. Aktuelle Ansätze'!$C$17,N72&lt;1,0)</f>
        <v>0</v>
      </c>
      <c r="P72" s="119"/>
      <c r="Q72" s="136">
        <f>IF(P72="o",'2. Aktuelle Ansätze'!$C$6,0)</f>
        <v>0</v>
      </c>
      <c r="R72" s="120"/>
      <c r="S72" s="131">
        <f>IF(R72="o",IF('2. Aktuelle Ansätze'!$C$21*F72/100&lt;=6000,'2. Aktuelle Ansätze'!$C$21*'4. Berechnungsdaten'!F72/100,6000),0)</f>
        <v>0</v>
      </c>
      <c r="T72" s="121"/>
      <c r="U72" s="131">
        <f>IF(T72="o",'2. Aktuelle Ansätze'!$C$24,0)</f>
        <v>0</v>
      </c>
      <c r="V72" s="120"/>
      <c r="W72" s="131">
        <f>IF(V72="o",'2. Aktuelle Ansätze'!$C$25,0)</f>
        <v>0</v>
      </c>
      <c r="X72" s="120"/>
      <c r="Y72" s="131">
        <f>IF(X72="o",F72*'2. Aktuelle Ansätze'!$C$27/100,0)</f>
        <v>0</v>
      </c>
      <c r="Z72" s="120"/>
      <c r="AA72" s="131">
        <f>IF(Z72="o",F72*'2. Aktuelle Ansätze'!$C$26/100,0)</f>
        <v>0</v>
      </c>
      <c r="AB72" s="137">
        <v>0</v>
      </c>
      <c r="AC72" s="137">
        <v>0</v>
      </c>
    </row>
    <row r="73" spans="1:29" s="58" customFormat="1" x14ac:dyDescent="0.2">
      <c r="A73" s="178" t="s">
        <v>117</v>
      </c>
      <c r="B73" s="18">
        <v>70</v>
      </c>
      <c r="C73" s="17">
        <v>10.210000000000001</v>
      </c>
      <c r="D73" s="123" t="s">
        <v>138</v>
      </c>
      <c r="E73" s="117"/>
      <c r="F73" s="130"/>
      <c r="G73" s="132">
        <f>IF(F73&gt;0,F73*'2. Aktuelle Ansätze'!$C$32/100,0)</f>
        <v>0</v>
      </c>
      <c r="H73" s="139">
        <f>IF(F73&gt;0,'2. Aktuelle Ansätze'!$C$30,0)</f>
        <v>0</v>
      </c>
      <c r="I73" s="133"/>
      <c r="J73" s="134"/>
      <c r="K73" s="121"/>
      <c r="L73" s="117"/>
      <c r="M73" s="135">
        <f>_xlfn.IFS(L73=1,'2. Aktuelle Ansätze'!$C$9,L73=2,'2. Aktuelle Ansätze'!$C$10,L73=3,'2. Aktuelle Ansätze'!$C$11,L73=4,'2. Aktuelle Ansätze'!$C$12,L73&lt;1,0)</f>
        <v>0</v>
      </c>
      <c r="N73" s="118"/>
      <c r="O73" s="135">
        <f>_xlfn.IFS(N73=1,'2. Aktuelle Ansätze'!$C$15,N73=2,'2. Aktuelle Ansätze'!$C$16,N73=3,'2. Aktuelle Ansätze'!$C$17,N73&lt;1,0)</f>
        <v>0</v>
      </c>
      <c r="P73" s="119"/>
      <c r="Q73" s="136">
        <f>IF(P73="o",'2. Aktuelle Ansätze'!$C$6,0)</f>
        <v>0</v>
      </c>
      <c r="R73" s="120"/>
      <c r="S73" s="131">
        <f>IF(R73="o",IF('2. Aktuelle Ansätze'!$C$21*F73/100&lt;=6000,'2. Aktuelle Ansätze'!$C$21*'4. Berechnungsdaten'!F73/100,6000),0)</f>
        <v>0</v>
      </c>
      <c r="T73" s="121"/>
      <c r="U73" s="131">
        <f>IF(T73="o",'2. Aktuelle Ansätze'!$C$24,0)</f>
        <v>0</v>
      </c>
      <c r="V73" s="120"/>
      <c r="W73" s="131">
        <f>IF(V73="o",'2. Aktuelle Ansätze'!$C$25,0)</f>
        <v>0</v>
      </c>
      <c r="X73" s="120"/>
      <c r="Y73" s="131">
        <f>IF(X73="o",F73*'2. Aktuelle Ansätze'!$C$27/100,0)</f>
        <v>0</v>
      </c>
      <c r="Z73" s="120"/>
      <c r="AA73" s="131">
        <f>IF(Z73="o",F73*'2. Aktuelle Ansätze'!$C$26/100,0)</f>
        <v>0</v>
      </c>
      <c r="AB73" s="137">
        <v>0</v>
      </c>
      <c r="AC73" s="137">
        <v>0</v>
      </c>
    </row>
    <row r="74" spans="1:29" x14ac:dyDescent="0.2">
      <c r="B74" s="59">
        <v>71</v>
      </c>
      <c r="D74" s="170" t="s">
        <v>26</v>
      </c>
      <c r="E74" s="59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59">
        <v>0</v>
      </c>
      <c r="M74" s="31">
        <v>0</v>
      </c>
      <c r="N74" s="59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</row>
    <row r="75" spans="1:29" hidden="1" x14ac:dyDescent="0.2"/>
    <row r="76" spans="1:29" hidden="1" x14ac:dyDescent="0.2"/>
    <row r="77" spans="1:29" hidden="1" x14ac:dyDescent="0.2"/>
    <row r="78" spans="1:29" hidden="1" x14ac:dyDescent="0.2"/>
    <row r="79" spans="1:29" hidden="1" x14ac:dyDescent="0.2"/>
    <row r="80" spans="1:29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</sheetData>
  <phoneticPr fontId="8" type="noConversion"/>
  <dataValidations count="3">
    <dataValidation type="list" allowBlank="1" showInputMessage="1" showErrorMessage="1" sqref="P4:P73" xr:uid="{920709A1-DFC1-4D52-9048-B25997E03D59}">
      <formula1>"O,N,"</formula1>
    </dataValidation>
    <dataValidation type="list" allowBlank="1" showInputMessage="1" showErrorMessage="1" sqref="R4:R73" xr:uid="{69FC8B83-2372-45CC-9D32-811577DB7EFA}">
      <formula1>"O,N, "</formula1>
    </dataValidation>
    <dataValidation type="list" allowBlank="1" showInputMessage="1" showErrorMessage="1" sqref="T4:T73 V4:V73 X4:X73 Z4:Z73" xr:uid="{E026981E-6876-4826-B36F-73776773E36A}">
      <formula1>"O,N"</formula1>
    </dataValidation>
  </dataValidations>
  <pageMargins left="0.78740157480314965" right="0.55000000000000004" top="0.49" bottom="0.98425196850393704" header="0.39370078740157483" footer="0.51181102362204722"/>
  <pageSetup paperSize="9" scale="37" orientation="landscape" horizontalDpi="360" verticalDpi="360" r:id="rId1"/>
  <headerFooter alignWithMargins="0">
    <oddHeader xml:space="preserve">&amp;R&amp;"Times New Roman,Standard" .
</oddHeader>
    <oddFooter>&amp;Lwww.foretsuisse.ch&amp;R&amp;D</oddFooter>
  </headerFooter>
  <ignoredErrors>
    <ignoredError sqref="G53:H7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E58"/>
  <sheetViews>
    <sheetView showGridLines="0" showZeros="0" view="pageLayout" topLeftCell="A13" zoomScale="130" zoomScaleNormal="115" zoomScalePageLayoutView="130" workbookViewId="0">
      <selection activeCell="C14" sqref="C14"/>
    </sheetView>
  </sheetViews>
  <sheetFormatPr baseColWidth="10" defaultColWidth="11.42578125" defaultRowHeight="12.75" x14ac:dyDescent="0.2"/>
  <cols>
    <col min="1" max="1" width="38" style="3" customWidth="1"/>
    <col min="2" max="2" width="17" style="3" customWidth="1"/>
    <col min="3" max="3" width="21.28515625" style="3" customWidth="1"/>
    <col min="4" max="4" width="19" style="3" customWidth="1"/>
    <col min="5" max="5" width="11.42578125" style="3" customWidth="1"/>
    <col min="6" max="6" width="20.85546875" style="3" customWidth="1"/>
    <col min="7" max="16384" width="11.42578125" style="3"/>
  </cols>
  <sheetData>
    <row r="1" spans="1:4" ht="55.15" customHeight="1" x14ac:dyDescent="0.2">
      <c r="D1" s="79"/>
    </row>
    <row r="2" spans="1:4" x14ac:dyDescent="0.2">
      <c r="B2" s="165" t="s">
        <v>27</v>
      </c>
      <c r="C2" s="3" t="str">
        <f>'2. Aktuelle Ansätze'!C2</f>
        <v>Musterbetrieb</v>
      </c>
    </row>
    <row r="4" spans="1:4" ht="15.75" x14ac:dyDescent="0.25">
      <c r="A4" s="163" t="s">
        <v>190</v>
      </c>
    </row>
    <row r="5" spans="1:4" x14ac:dyDescent="0.2">
      <c r="C5" s="60"/>
    </row>
    <row r="6" spans="1:4" x14ac:dyDescent="0.2">
      <c r="A6" s="12" t="str">
        <f>INDEX('4. Berechnungsdaten'!$D$4:$D$74,MATCH('3. Maschinenkosten'!$D$3,'4. Berechnungsdaten'!$B$4:$B$74))</f>
        <v>Motorsäge leicht</v>
      </c>
    </row>
    <row r="7" spans="1:4" x14ac:dyDescent="0.2">
      <c r="A7" s="12" t="str">
        <f>INDEX('4. Berechnungsdaten'!$D$4:$D$74,MATCH('3. Maschinenkosten'!$E$3,'4. Berechnungsdaten'!$B$4:$B$74))</f>
        <v>Forsttransporter ohne Zubehör schwer</v>
      </c>
    </row>
    <row r="8" spans="1:4" x14ac:dyDescent="0.2">
      <c r="A8" s="12" t="str">
        <f>INDEX('4. Berechnungsdaten'!$D$4:$D$74,MATCH('3. Maschinenkosten'!$F$3,'4. Berechnungsdaten'!$B$4:$B$74))</f>
        <v>Freischneidegerät gross</v>
      </c>
    </row>
    <row r="9" spans="1:4" x14ac:dyDescent="0.2">
      <c r="A9" s="12" t="str">
        <f>INDEX('4. Berechnungsdaten'!$D$4:$D$74,MATCH('3. Maschinenkosten'!$G$3,'4. Berechnungsdaten'!$B$4:$B$74))</f>
        <v>Doppeltrommelwinde 6 t</v>
      </c>
    </row>
    <row r="11" spans="1:4" x14ac:dyDescent="0.2">
      <c r="A11" s="115" t="s">
        <v>191</v>
      </c>
      <c r="B11" s="164">
        <f>'3. Maschinenkosten'!H35</f>
        <v>25110.725595238095</v>
      </c>
    </row>
    <row r="12" spans="1:4" x14ac:dyDescent="0.2">
      <c r="A12" s="115" t="s">
        <v>192</v>
      </c>
      <c r="B12" s="164">
        <f>'3. Maschinenkosten'!H46</f>
        <v>54.24071428571429</v>
      </c>
    </row>
    <row r="13" spans="1:4" x14ac:dyDescent="0.2">
      <c r="A13" s="115" t="s">
        <v>193</v>
      </c>
      <c r="B13" s="164">
        <f>'3. Maschinenkosten'!$H$53</f>
        <v>135.1485397959184</v>
      </c>
    </row>
    <row r="14" spans="1:4" x14ac:dyDescent="0.2">
      <c r="A14" s="115" t="s">
        <v>194</v>
      </c>
      <c r="B14" s="164">
        <f>'3. Maschinenkosten'!$H$62</f>
        <v>162.17824775510203</v>
      </c>
    </row>
    <row r="54" spans="5:5" x14ac:dyDescent="0.2">
      <c r="E54" s="115"/>
    </row>
    <row r="55" spans="5:5" x14ac:dyDescent="0.2">
      <c r="E55" s="115"/>
    </row>
    <row r="56" spans="5:5" x14ac:dyDescent="0.2">
      <c r="E56" s="115"/>
    </row>
    <row r="57" spans="5:5" x14ac:dyDescent="0.2">
      <c r="E57" s="115"/>
    </row>
    <row r="58" spans="5:5" x14ac:dyDescent="0.2">
      <c r="E58" s="115"/>
    </row>
  </sheetData>
  <phoneticPr fontId="8" type="noConversion"/>
  <pageMargins left="0.78740157480314965" right="0.11811023622047245" top="0.11811023622047245" bottom="0.98425196850393704" header="0.39370078740157483" footer="0.51181102362204722"/>
  <pageSetup paperSize="9" scale="99" orientation="portrait" horizontalDpi="360" verticalDpi="360" r:id="rId1"/>
  <headerFooter alignWithMargins="0">
    <oddHeader>&amp;L&amp;G</oddHeader>
    <oddFooter>&amp;Lwww.waldschweiz.ch&amp;R&amp;D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F9"/>
  <sheetViews>
    <sheetView showGridLines="0" showZeros="0" view="pageLayout" zoomScaleNormal="100" workbookViewId="0">
      <selection activeCell="E39" sqref="E39"/>
    </sheetView>
  </sheetViews>
  <sheetFormatPr baseColWidth="10" defaultColWidth="2.5703125" defaultRowHeight="12.75" x14ac:dyDescent="0.2"/>
  <cols>
    <col min="1" max="1" width="2.5703125" style="3"/>
    <col min="2" max="2" width="38" style="3" customWidth="1"/>
    <col min="3" max="3" width="17" style="3" customWidth="1"/>
    <col min="4" max="4" width="12.7109375" style="3" customWidth="1"/>
    <col min="5" max="5" width="20.28515625" style="3" customWidth="1"/>
    <col min="6" max="6" width="36.7109375" style="3" customWidth="1"/>
    <col min="7" max="7" width="18.140625" style="3" customWidth="1"/>
    <col min="8" max="8" width="11.42578125" style="3" customWidth="1"/>
    <col min="9" max="9" width="18.140625" style="3" customWidth="1"/>
    <col min="10" max="16384" width="2.5703125" style="3"/>
  </cols>
  <sheetData>
    <row r="1" spans="1:6" s="13" customFormat="1" ht="61.15" customHeight="1" x14ac:dyDescent="0.2">
      <c r="F1" s="78"/>
    </row>
    <row r="2" spans="1:6" x14ac:dyDescent="0.2">
      <c r="C2" s="165" t="s">
        <v>196</v>
      </c>
      <c r="D2" s="3" t="str">
        <f>'2. Aktuelle Ansätze'!C2</f>
        <v>Musterbetrieb</v>
      </c>
    </row>
    <row r="3" spans="1:6" x14ac:dyDescent="0.2">
      <c r="C3" s="79"/>
    </row>
    <row r="4" spans="1:6" ht="18" customHeight="1" x14ac:dyDescent="0.25">
      <c r="B4" s="163" t="s">
        <v>197</v>
      </c>
      <c r="C4" s="61"/>
      <c r="D4" s="13"/>
      <c r="E4" s="12"/>
    </row>
    <row r="5" spans="1:6" ht="18" customHeight="1" x14ac:dyDescent="0.25">
      <c r="B5" s="163"/>
      <c r="C5" s="61"/>
      <c r="D5" s="165" t="s">
        <v>198</v>
      </c>
      <c r="E5" s="165" t="s">
        <v>204</v>
      </c>
    </row>
    <row r="6" spans="1:6" ht="18" customHeight="1" x14ac:dyDescent="0.25">
      <c r="A6" s="12">
        <v>1</v>
      </c>
      <c r="B6" s="12" t="str">
        <f>INDEX('4. Berechnungsdaten'!$D$4:$D$74,MATCH('3. Maschinenkosten'!$D$3,'4. Berechnungsdaten'!$B$4:$B$74))</f>
        <v>Motorsäge leicht</v>
      </c>
      <c r="C6" s="62"/>
      <c r="D6" s="140">
        <f>'3. Maschinenkosten'!D35</f>
        <v>405.5333333333333</v>
      </c>
      <c r="E6" s="140">
        <f>'3. Maschinenkosten'!D46</f>
        <v>12.7</v>
      </c>
    </row>
    <row r="7" spans="1:6" x14ac:dyDescent="0.2">
      <c r="A7" s="12">
        <v>2</v>
      </c>
      <c r="B7" s="12" t="str">
        <f>INDEX('4. Berechnungsdaten'!$D$4:$D$74,MATCH('3. Maschinenkosten'!$E$3,'4. Berechnungsdaten'!$B$4:$B$74))</f>
        <v>Forsttransporter ohne Zubehör schwer</v>
      </c>
      <c r="D7" s="140">
        <f>'3. Maschinenkosten'!E35</f>
        <v>16418.571428571428</v>
      </c>
      <c r="E7" s="140">
        <f>'3. Maschinenkosten'!E46</f>
        <v>23.495714285714286</v>
      </c>
    </row>
    <row r="8" spans="1:6" x14ac:dyDescent="0.2">
      <c r="A8" s="12">
        <v>3</v>
      </c>
      <c r="B8" s="12" t="str">
        <f>INDEX('4. Berechnungsdaten'!$D$4:$D$74,MATCH('3. Maschinenkosten'!$F$3,'4. Berechnungsdaten'!$B$4:$B$74))</f>
        <v>Freischneidegerät gross</v>
      </c>
      <c r="D8" s="140">
        <f>'3. Maschinenkosten'!F35</f>
        <v>674.62083333333339</v>
      </c>
      <c r="E8" s="140">
        <f>'3. Maschinenkosten'!F46</f>
        <v>11.775</v>
      </c>
    </row>
    <row r="9" spans="1:6" x14ac:dyDescent="0.2">
      <c r="A9" s="12">
        <v>4</v>
      </c>
      <c r="B9" s="12" t="str">
        <f>INDEX('4. Berechnungsdaten'!$D$4:$D$74,MATCH('3. Maschinenkosten'!$G$3,'4. Berechnungsdaten'!$B$4:$B$74))</f>
        <v>Doppeltrommelwinde 6 t</v>
      </c>
      <c r="D9" s="140">
        <f>'3. Maschinenkosten'!G35</f>
        <v>7612</v>
      </c>
      <c r="E9" s="140">
        <f>'3. Maschinenkosten'!G46</f>
        <v>6.2700000000000005</v>
      </c>
    </row>
  </sheetData>
  <phoneticPr fontId="8" type="noConversion"/>
  <pageMargins left="0.78740157480314965" right="0.11811023622047245" top="0.11811023622047245" bottom="0.98425196850393704" header="0.39370078740157483" footer="0.51181102362204722"/>
  <pageSetup paperSize="9" scale="74" orientation="portrait" horizontalDpi="4294967292" verticalDpi="360" r:id="rId1"/>
  <headerFooter alignWithMargins="0">
    <oddHeader>&amp;L&amp;G</oddHeader>
    <oddFooter>&amp;Lwww.foretsuisse.ch&amp;R&amp;D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G99"/>
  <sheetViews>
    <sheetView showGridLines="0" showZeros="0" tabSelected="1" view="pageLayout" zoomScale="85" zoomScaleNormal="130" zoomScalePageLayoutView="85" workbookViewId="0">
      <selection activeCell="B96" sqref="B96"/>
    </sheetView>
  </sheetViews>
  <sheetFormatPr baseColWidth="10" defaultColWidth="2.28515625" defaultRowHeight="12.75" x14ac:dyDescent="0.2"/>
  <cols>
    <col min="1" max="1" width="58" customWidth="1"/>
    <col min="2" max="2" width="26.85546875" customWidth="1"/>
    <col min="3" max="5" width="27.140625" customWidth="1"/>
    <col min="6" max="6" width="13" customWidth="1"/>
    <col min="7" max="7" width="8.7109375" customWidth="1"/>
  </cols>
  <sheetData>
    <row r="1" spans="1:7" ht="49.35" customHeight="1" x14ac:dyDescent="0.2"/>
    <row r="2" spans="1:7" x14ac:dyDescent="0.2">
      <c r="B2" s="165" t="s">
        <v>27</v>
      </c>
      <c r="C2" s="3" t="str">
        <f>'2. Aktuelle Ansätze'!C2</f>
        <v>Musterbetrieb</v>
      </c>
    </row>
    <row r="4" spans="1:7" ht="15.75" x14ac:dyDescent="0.25">
      <c r="A4" s="163" t="s">
        <v>199</v>
      </c>
      <c r="G4" s="77"/>
    </row>
    <row r="5" spans="1:7" ht="15.75" x14ac:dyDescent="0.25">
      <c r="A5" s="163"/>
    </row>
    <row r="6" spans="1:7" x14ac:dyDescent="0.2">
      <c r="A6" s="12" t="str">
        <f>INDEX('4. Berechnungsdaten'!$D$4:$D$74,MATCH('3. Maschinenkosten'!$D$3,'4. Berechnungsdaten'!$B$4:$B$74))</f>
        <v>Motorsäge leicht</v>
      </c>
    </row>
    <row r="7" spans="1:7" x14ac:dyDescent="0.2">
      <c r="A7" s="12" t="str">
        <f>INDEX('4. Berechnungsdaten'!$D$4:$D$74,MATCH('3. Maschinenkosten'!$E$3,'4. Berechnungsdaten'!$B$4:$B$74))</f>
        <v>Forsttransporter ohne Zubehör schwer</v>
      </c>
    </row>
    <row r="8" spans="1:7" x14ac:dyDescent="0.2">
      <c r="A8" s="12" t="str">
        <f>INDEX('4. Berechnungsdaten'!$D$4:$D$74,MATCH('3. Maschinenkosten'!$F$3,'4. Berechnungsdaten'!$B$4:$B$74))</f>
        <v>Freischneidegerät gross</v>
      </c>
    </row>
    <row r="9" spans="1:7" x14ac:dyDescent="0.2">
      <c r="A9" s="12" t="str">
        <f>INDEX('4. Berechnungsdaten'!$D$4:$D$674,MATCH('3. Maschinenkosten'!$G$3,'4. Berechnungsdaten'!$B$4:$B$74))</f>
        <v>Doppeltrommelwinde 6 t</v>
      </c>
    </row>
    <row r="72" spans="1:6" x14ac:dyDescent="0.2">
      <c r="A72" s="75" t="s">
        <v>200</v>
      </c>
    </row>
    <row r="73" spans="1:6" ht="13.5" thickBot="1" x14ac:dyDescent="0.25"/>
    <row r="74" spans="1:6" ht="13.5" thickBot="1" x14ac:dyDescent="0.25">
      <c r="A74" s="70"/>
      <c r="B74" s="71" t="str">
        <f>'3. Maschinenkosten'!D81</f>
        <v>Motorsäge leicht</v>
      </c>
      <c r="C74" s="71" t="str">
        <f>'3. Maschinenkosten'!E81</f>
        <v>Forsttransporter ohne Zubehör schwer</v>
      </c>
      <c r="D74" s="71" t="str">
        <f>'3. Maschinenkosten'!F81</f>
        <v>Freischneidegerät gross</v>
      </c>
      <c r="E74" s="71" t="str">
        <f>'3. Maschinenkosten'!G81</f>
        <v>Doppeltrommelwinde 6 t</v>
      </c>
      <c r="F74" s="72" t="str">
        <f>'3. Maschinenkosten'!H81</f>
        <v>Total</v>
      </c>
    </row>
    <row r="75" spans="1:6" x14ac:dyDescent="0.2">
      <c r="A75" s="144">
        <v>100</v>
      </c>
      <c r="B75" s="142">
        <f>'3. Maschinenkosten'!D97</f>
        <v>16.755333333333333</v>
      </c>
      <c r="C75" s="142">
        <f>'3. Maschinenkosten'!E97</f>
        <v>187.68142857142857</v>
      </c>
      <c r="D75" s="142">
        <f>'3. Maschinenkosten'!F97</f>
        <v>18.521208333333334</v>
      </c>
      <c r="E75" s="142">
        <f>'3. Maschinenkosten'!G97</f>
        <v>82.39</v>
      </c>
      <c r="F75" s="143">
        <f>'3. Maschinenkosten'!H97</f>
        <v>305.34797023809523</v>
      </c>
    </row>
    <row r="76" spans="1:6" x14ac:dyDescent="0.2">
      <c r="A76" s="145">
        <v>150</v>
      </c>
      <c r="B76" s="142">
        <f>'3. Maschinenkosten'!D98</f>
        <v>15.403555555555554</v>
      </c>
      <c r="C76" s="142">
        <f>'3. Maschinenkosten'!E98</f>
        <v>132.95285714285714</v>
      </c>
      <c r="D76" s="142">
        <f>'3. Maschinenkosten'!F98</f>
        <v>16.272472222222223</v>
      </c>
      <c r="E76" s="142">
        <f>'3. Maschinenkosten'!G98</f>
        <v>57.016666666666673</v>
      </c>
      <c r="F76" s="143">
        <f>'3. Maschinenkosten'!H98</f>
        <v>221.64555158730158</v>
      </c>
    </row>
    <row r="77" spans="1:6" x14ac:dyDescent="0.2">
      <c r="A77" s="145">
        <v>200</v>
      </c>
      <c r="B77" s="142">
        <f>'3. Maschinenkosten'!D99</f>
        <v>14.727666666666666</v>
      </c>
      <c r="C77" s="142">
        <f>'3. Maschinenkosten'!E99</f>
        <v>105.58857142857143</v>
      </c>
      <c r="D77" s="142">
        <f>'3. Maschinenkosten'!F99</f>
        <v>15.148104166666666</v>
      </c>
      <c r="E77" s="142">
        <f>'3. Maschinenkosten'!G99</f>
        <v>44.330000000000005</v>
      </c>
      <c r="F77" s="143">
        <f>'3. Maschinenkosten'!H99</f>
        <v>179.79434226190477</v>
      </c>
    </row>
    <row r="78" spans="1:6" x14ac:dyDescent="0.2">
      <c r="A78" s="145">
        <v>250</v>
      </c>
      <c r="B78" s="142">
        <f>'3. Maschinenkosten'!D100</f>
        <v>14.322133333333333</v>
      </c>
      <c r="C78" s="142">
        <f>'3. Maschinenkosten'!E100</f>
        <v>89.17</v>
      </c>
      <c r="D78" s="142">
        <f>'3. Maschinenkosten'!F100</f>
        <v>14.473483333333334</v>
      </c>
      <c r="E78" s="142">
        <f>'3. Maschinenkosten'!G100</f>
        <v>36.718000000000004</v>
      </c>
      <c r="F78" s="143">
        <f>'3. Maschinenkosten'!H100</f>
        <v>154.68361666666667</v>
      </c>
    </row>
    <row r="79" spans="1:6" x14ac:dyDescent="0.2">
      <c r="A79" s="145">
        <v>300</v>
      </c>
      <c r="B79" s="142">
        <f>'3. Maschinenkosten'!D101</f>
        <v>14.051777777777778</v>
      </c>
      <c r="C79" s="142">
        <f>'3. Maschinenkosten'!E101</f>
        <v>78.224285714285713</v>
      </c>
      <c r="D79" s="142">
        <f>'3. Maschinenkosten'!F101</f>
        <v>14.023736111111113</v>
      </c>
      <c r="E79" s="142">
        <f>'3. Maschinenkosten'!G101</f>
        <v>31.643333333333334</v>
      </c>
      <c r="F79" s="143">
        <f>'3. Maschinenkosten'!H101</f>
        <v>137.94313293650794</v>
      </c>
    </row>
    <row r="80" spans="1:6" x14ac:dyDescent="0.2">
      <c r="A80" s="145">
        <v>350</v>
      </c>
      <c r="B80" s="142">
        <f>'3. Maschinenkosten'!D102</f>
        <v>13.858666666666666</v>
      </c>
      <c r="C80" s="142">
        <f>'3. Maschinenkosten'!E102</f>
        <v>70.405918367346942</v>
      </c>
      <c r="D80" s="142">
        <f>'3. Maschinenkosten'!F102</f>
        <v>13.702488095238095</v>
      </c>
      <c r="E80" s="142">
        <f>'3. Maschinenkosten'!G102</f>
        <v>28.018571428571427</v>
      </c>
      <c r="F80" s="143">
        <f>'3. Maschinenkosten'!H102</f>
        <v>125.98564455782314</v>
      </c>
    </row>
    <row r="81" spans="1:6" x14ac:dyDescent="0.2">
      <c r="A81" s="145">
        <v>400</v>
      </c>
      <c r="B81" s="142">
        <f>'3. Maschinenkosten'!D103</f>
        <v>13.713833333333334</v>
      </c>
      <c r="C81" s="142">
        <f>'3. Maschinenkosten'!E103</f>
        <v>64.542142857142863</v>
      </c>
      <c r="D81" s="142">
        <f>'3. Maschinenkosten'!F103</f>
        <v>13.461552083333334</v>
      </c>
      <c r="E81" s="142">
        <f>'3. Maschinenkosten'!G103</f>
        <v>25.3</v>
      </c>
      <c r="F81" s="143">
        <f>'3. Maschinenkosten'!H103</f>
        <v>117.01752827380952</v>
      </c>
    </row>
    <row r="82" spans="1:6" x14ac:dyDescent="0.2">
      <c r="A82" s="145">
        <v>450</v>
      </c>
      <c r="B82" s="142">
        <f>'3. Maschinenkosten'!D104</f>
        <v>13.601185185185184</v>
      </c>
      <c r="C82" s="142">
        <f>'3. Maschinenkosten'!E104</f>
        <v>59.981428571428566</v>
      </c>
      <c r="D82" s="142">
        <f>'3. Maschinenkosten'!F104</f>
        <v>13.274157407407408</v>
      </c>
      <c r="E82" s="142">
        <f>'3. Maschinenkosten'!G104</f>
        <v>23.185555555555556</v>
      </c>
      <c r="F82" s="143">
        <f>'3. Maschinenkosten'!H104</f>
        <v>110.04232671957672</v>
      </c>
    </row>
    <row r="83" spans="1:6" x14ac:dyDescent="0.2">
      <c r="A83" s="145">
        <v>500</v>
      </c>
      <c r="B83" s="142">
        <f>'3. Maschinenkosten'!D105</f>
        <v>13.511066666666666</v>
      </c>
      <c r="C83" s="142">
        <f>'3. Maschinenkosten'!E105</f>
        <v>56.332857142857144</v>
      </c>
      <c r="D83" s="142">
        <f>'3. Maschinenkosten'!F105</f>
        <v>13.124241666666666</v>
      </c>
      <c r="E83" s="142">
        <f>'3. Maschinenkosten'!G105</f>
        <v>21.494</v>
      </c>
      <c r="F83" s="143">
        <f>'3. Maschinenkosten'!H105</f>
        <v>104.46216547619048</v>
      </c>
    </row>
    <row r="84" spans="1:6" x14ac:dyDescent="0.2">
      <c r="A84" s="145">
        <v>550</v>
      </c>
      <c r="B84" s="142">
        <f>'3. Maschinenkosten'!D106</f>
        <v>13.437333333333333</v>
      </c>
      <c r="C84" s="142">
        <f>'3. Maschinenkosten'!E106</f>
        <v>53.347662337662335</v>
      </c>
      <c r="D84" s="142">
        <f>'3. Maschinenkosten'!F106</f>
        <v>13.001583333333334</v>
      </c>
      <c r="E84" s="142">
        <f>'3. Maschinenkosten'!G106</f>
        <v>20.11</v>
      </c>
      <c r="F84" s="143">
        <f>'3. Maschinenkosten'!H106</f>
        <v>99.896579004328999</v>
      </c>
    </row>
    <row r="85" spans="1:6" x14ac:dyDescent="0.2">
      <c r="A85" s="145">
        <v>600</v>
      </c>
      <c r="B85" s="142">
        <f>'3. Maschinenkosten'!D107</f>
        <v>13.375888888888888</v>
      </c>
      <c r="C85" s="142">
        <f>'3. Maschinenkosten'!E107</f>
        <v>50.86</v>
      </c>
      <c r="D85" s="142">
        <f>'3. Maschinenkosten'!F107</f>
        <v>12.899368055555556</v>
      </c>
      <c r="E85" s="142">
        <f>'3. Maschinenkosten'!G107</f>
        <v>18.956666666666667</v>
      </c>
      <c r="F85" s="143">
        <f>'3. Maschinenkosten'!H107</f>
        <v>96.091923611111113</v>
      </c>
    </row>
    <row r="86" spans="1:6" x14ac:dyDescent="0.2">
      <c r="A86" s="145">
        <v>650</v>
      </c>
      <c r="B86" s="142">
        <f>'3. Maschinenkosten'!D108</f>
        <v>13.323897435897436</v>
      </c>
      <c r="C86" s="142">
        <f>'3. Maschinenkosten'!E108</f>
        <v>48.755054945054944</v>
      </c>
      <c r="D86" s="142">
        <f>'3. Maschinenkosten'!F108</f>
        <v>12.812878205128206</v>
      </c>
      <c r="E86" s="142">
        <f>'3. Maschinenkosten'!G108</f>
        <v>17.98076923076923</v>
      </c>
      <c r="F86" s="143">
        <f>'3. Maschinenkosten'!H108</f>
        <v>92.872599816849828</v>
      </c>
    </row>
    <row r="87" spans="1:6" x14ac:dyDescent="0.2">
      <c r="A87" s="145">
        <v>700</v>
      </c>
      <c r="B87" s="142">
        <f>'3. Maschinenkosten'!D109</f>
        <v>13.279333333333332</v>
      </c>
      <c r="C87" s="142">
        <f>'3. Maschinenkosten'!E109</f>
        <v>46.950816326530614</v>
      </c>
      <c r="D87" s="142">
        <f>'3. Maschinenkosten'!F109</f>
        <v>12.738744047619049</v>
      </c>
      <c r="E87" s="142">
        <f>'3. Maschinenkosten'!G109</f>
        <v>17.144285714285715</v>
      </c>
      <c r="F87" s="143">
        <f>'3. Maschinenkosten'!H109</f>
        <v>90.113179421768706</v>
      </c>
    </row>
    <row r="88" spans="1:6" x14ac:dyDescent="0.2">
      <c r="A88" s="145">
        <v>750</v>
      </c>
      <c r="B88" s="142">
        <f>'3. Maschinenkosten'!D110</f>
        <v>13.240711111111111</v>
      </c>
      <c r="C88" s="142">
        <f>'3. Maschinenkosten'!E110</f>
        <v>45.387142857142855</v>
      </c>
      <c r="D88" s="142">
        <f>'3. Maschinenkosten'!F110</f>
        <v>12.674494444444445</v>
      </c>
      <c r="E88" s="142">
        <f>'3. Maschinenkosten'!G110</f>
        <v>16.419333333333334</v>
      </c>
      <c r="F88" s="143">
        <f>'3. Maschinenkosten'!H110</f>
        <v>87.721681746031749</v>
      </c>
    </row>
    <row r="89" spans="1:6" x14ac:dyDescent="0.2">
      <c r="A89" s="145">
        <v>800</v>
      </c>
      <c r="B89" s="142">
        <f>'3. Maschinenkosten'!D111</f>
        <v>13.206916666666666</v>
      </c>
      <c r="C89" s="142">
        <f>'3. Maschinenkosten'!E111</f>
        <v>44.018928571428575</v>
      </c>
      <c r="D89" s="142">
        <f>'3. Maschinenkosten'!F111</f>
        <v>12.618276041666666</v>
      </c>
      <c r="E89" s="142">
        <f>'3. Maschinenkosten'!G111</f>
        <v>15.785</v>
      </c>
      <c r="F89" s="143">
        <f>'3. Maschinenkosten'!H111</f>
        <v>85.629121279761904</v>
      </c>
    </row>
    <row r="90" spans="1:6" x14ac:dyDescent="0.2">
      <c r="A90" s="145">
        <v>850</v>
      </c>
      <c r="B90" s="142">
        <f>'3. Maschinenkosten'!D112</f>
        <v>13.177098039215686</v>
      </c>
      <c r="C90" s="142">
        <f>'3. Maschinenkosten'!E112</f>
        <v>42.811680672268906</v>
      </c>
      <c r="D90" s="142">
        <f>'3. Maschinenkosten'!F112</f>
        <v>12.568671568627451</v>
      </c>
      <c r="E90" s="142">
        <f>'3. Maschinenkosten'!G112</f>
        <v>15.22529411764706</v>
      </c>
      <c r="F90" s="143">
        <f>'3. Maschinenkosten'!H112</f>
        <v>83.782744397759103</v>
      </c>
    </row>
    <row r="91" spans="1:6" x14ac:dyDescent="0.2">
      <c r="A91" s="145">
        <v>900</v>
      </c>
      <c r="B91" s="142">
        <f>'3. Maschinenkosten'!D113</f>
        <v>13.150592592592592</v>
      </c>
      <c r="C91" s="142">
        <f>'3. Maschinenkosten'!E113</f>
        <v>41.738571428571426</v>
      </c>
      <c r="D91" s="142">
        <f>'3. Maschinenkosten'!F113</f>
        <v>12.524578703703703</v>
      </c>
      <c r="E91" s="142">
        <f>'3. Maschinenkosten'!G113</f>
        <v>14.727777777777778</v>
      </c>
      <c r="F91" s="143">
        <f>'3. Maschinenkosten'!H113</f>
        <v>82.141520502645506</v>
      </c>
    </row>
    <row r="92" spans="1:6" x14ac:dyDescent="0.2">
      <c r="A92" s="145">
        <v>950</v>
      </c>
      <c r="B92" s="142">
        <f>'3. Maschinenkosten'!D114</f>
        <v>13.126877192982455</v>
      </c>
      <c r="C92" s="142">
        <f>'3. Maschinenkosten'!E114</f>
        <v>40.778421052631579</v>
      </c>
      <c r="D92" s="142">
        <f>'3. Maschinenkosten'!F114</f>
        <v>12.485127192982457</v>
      </c>
      <c r="E92" s="142">
        <f>'3. Maschinenkosten'!G114</f>
        <v>14.28263157894737</v>
      </c>
      <c r="F92" s="143">
        <f>'3. Maschinenkosten'!H114</f>
        <v>80.673057017543869</v>
      </c>
    </row>
    <row r="93" spans="1:6" x14ac:dyDescent="0.2">
      <c r="A93" s="145">
        <v>1000</v>
      </c>
      <c r="B93" s="142">
        <f>'3. Maschinenkosten'!D115</f>
        <v>13.105533333333332</v>
      </c>
      <c r="C93" s="142">
        <f>'3. Maschinenkosten'!E115</f>
        <v>39.914285714285711</v>
      </c>
      <c r="D93" s="142">
        <f>'3. Maschinenkosten'!F115</f>
        <v>12.449620833333334</v>
      </c>
      <c r="E93" s="142">
        <f>'3. Maschinenkosten'!G115</f>
        <v>13.882000000000001</v>
      </c>
      <c r="F93" s="143">
        <f>'3. Maschinenkosten'!H115</f>
        <v>79.351439880952384</v>
      </c>
    </row>
    <row r="94" spans="1:6" x14ac:dyDescent="0.2">
      <c r="A94" s="76"/>
      <c r="B94" s="74"/>
      <c r="C94" s="74"/>
      <c r="D94" s="74"/>
      <c r="E94" s="74"/>
      <c r="F94" s="74"/>
    </row>
    <row r="95" spans="1:6" ht="13.5" thickBot="1" x14ac:dyDescent="0.25">
      <c r="A95" s="76" t="s">
        <v>201</v>
      </c>
      <c r="B95" s="74"/>
      <c r="C95" s="74"/>
      <c r="D95" s="74"/>
      <c r="E95" s="74"/>
      <c r="F95" s="74"/>
    </row>
    <row r="96" spans="1:6" x14ac:dyDescent="0.2">
      <c r="A96" s="146">
        <f>IF(AND('3. Maschinenkosten'!D$7&gt;0,'3. Maschinenkosten'!D$6&gt;1000),'3. Maschinenkosten'!D$6,)</f>
        <v>0</v>
      </c>
      <c r="B96" s="149">
        <f>IF(A96&gt;1000,'3. Maschinenkosten'!D$53,)</f>
        <v>0</v>
      </c>
      <c r="C96" s="150"/>
      <c r="D96" s="150"/>
      <c r="E96" s="150"/>
      <c r="F96" s="151">
        <f>SUM(B96:E96)</f>
        <v>0</v>
      </c>
    </row>
    <row r="97" spans="1:6" x14ac:dyDescent="0.2">
      <c r="A97" s="147">
        <f>IF(AND('3. Maschinenkosten'!E$7&gt;0,'3. Maschinenkosten'!E$6&gt;1000),'3. Maschinenkosten'!E$6,)</f>
        <v>0</v>
      </c>
      <c r="B97" s="152"/>
      <c r="C97" s="153">
        <f>IF(A97&gt;1000,'3. Maschinenkosten'!E$53,)</f>
        <v>0</v>
      </c>
      <c r="D97" s="152"/>
      <c r="E97" s="152"/>
      <c r="F97" s="143">
        <f>SUM(B97:E97)</f>
        <v>0</v>
      </c>
    </row>
    <row r="98" spans="1:6" x14ac:dyDescent="0.2">
      <c r="A98" s="147">
        <f>IF(AND('3. Maschinenkosten'!F$7&gt;0,'3. Maschinenkosten'!F$6&gt;1000),'3. Maschinenkosten'!F$6,)</f>
        <v>0</v>
      </c>
      <c r="B98" s="152"/>
      <c r="C98" s="152"/>
      <c r="D98" s="153">
        <f>IF(A98&gt;1000,'3. Maschinenkosten'!F$53,)</f>
        <v>0</v>
      </c>
      <c r="E98" s="152"/>
      <c r="F98" s="143">
        <f>SUM(B98:E98)</f>
        <v>0</v>
      </c>
    </row>
    <row r="99" spans="1:6" ht="13.5" thickBot="1" x14ac:dyDescent="0.25">
      <c r="A99" s="148">
        <f>IF(AND('3. Maschinenkosten'!G$7&gt;0,'3. Maschinenkosten'!G$6&gt;1000),'3. Maschinenkosten'!G$6,)</f>
        <v>0</v>
      </c>
      <c r="B99" s="154"/>
      <c r="C99" s="154"/>
      <c r="D99" s="154"/>
      <c r="E99" s="155">
        <f>IF(A96&gt;1000,'3. Maschinenkosten'!G$53,)</f>
        <v>0</v>
      </c>
      <c r="F99" s="156">
        <f>SUM(B99:E99)</f>
        <v>0</v>
      </c>
    </row>
  </sheetData>
  <phoneticPr fontId="8" type="noConversion"/>
  <pageMargins left="0.78740157480314965" right="0.11811023622047245" top="0.11811023622047245" bottom="0.98425196850393704" header="0.31496062992125984" footer="0.51181102362204722"/>
  <pageSetup paperSize="9" scale="50" orientation="portrait" horizontalDpi="360" verticalDpi="360" r:id="rId1"/>
  <headerFooter alignWithMargins="0">
    <oddHeader>&amp;L&amp;G</oddHeader>
    <oddFooter>&amp;Lwww.foretsuisse.ch&amp;R&amp;D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1. Anleitung</vt:lpstr>
      <vt:lpstr>2. Aktuelle Ansätze</vt:lpstr>
      <vt:lpstr>3. Maschinenkosten</vt:lpstr>
      <vt:lpstr>4. Berechnungsdaten</vt:lpstr>
      <vt:lpstr>5. Diagramm Totalkosten</vt:lpstr>
      <vt:lpstr>6. Kosten (fix &amp; variabel)</vt:lpstr>
      <vt:lpstr>7. Selbstkosten nach MStd</vt:lpstr>
      <vt:lpstr>'1. Anleitung'!Druckbereich</vt:lpstr>
      <vt:lpstr>'3. Maschinenkosten'!Druckbereich</vt:lpstr>
      <vt:lpstr>'4. Berechnungsdaten'!Druckbereich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Friedli</dc:creator>
  <cp:lastModifiedBy>Lukas Friedli</cp:lastModifiedBy>
  <cp:lastPrinted>2020-07-07T12:40:58Z</cp:lastPrinted>
  <dcterms:created xsi:type="dcterms:W3CDTF">2001-05-09T08:55:00Z</dcterms:created>
  <dcterms:modified xsi:type="dcterms:W3CDTF">2020-09-28T14:21:26Z</dcterms:modified>
</cp:coreProperties>
</file>